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itae\OneDrive\Escritorio\Documentos Onedrive\Documentos\Ayuda a Tesoreros\"/>
    </mc:Choice>
  </mc:AlternateContent>
  <xr:revisionPtr revIDLastSave="0" documentId="8_{149D8D51-FB15-4B8B-9B7A-3B7299CD9DB0}" xr6:coauthVersionLast="36" xr6:coauthVersionMax="36" xr10:uidLastSave="{00000000-0000-0000-0000-000000000000}"/>
  <bookViews>
    <workbookView xWindow="0" yWindow="0" windowWidth="10410" windowHeight="4785" xr2:uid="{00000000-000D-0000-FFFF-FFFF00000000}"/>
  </bookViews>
  <sheets>
    <sheet name="PRESTACIONES" sheetId="1" r:id="rId1"/>
    <sheet name="Hoja 1" sheetId="2" state="hidden" r:id="rId2"/>
    <sheet name="DOCENTE" sheetId="3" r:id="rId3"/>
    <sheet name="ADMON" sheetId="4" r:id="rId4"/>
    <sheet name="MISCELANEOS" sheetId="5" r:id="rId5"/>
    <sheet name="4" sheetId="6" state="hidden" r:id="rId6"/>
    <sheet name="ANTIGÜEDAD" sheetId="7" r:id="rId7"/>
    <sheet name="CATALOGO" sheetId="8" r:id="rId8"/>
    <sheet name="jornales" sheetId="9" r:id="rId9"/>
    <sheet name="DESCLASIFICACION" sheetId="10" r:id="rId10"/>
  </sheets>
  <externalReferences>
    <externalReference r:id="rId11"/>
  </externalReferences>
  <definedNames>
    <definedName name="_Fill" localSheetId="2">ADMON!#REF!</definedName>
    <definedName name="_Fill">[1]ADMON!#REF!</definedName>
    <definedName name="_xlnm._FilterDatabase" localSheetId="7" hidden="1">CATALOGO!$A$8:$AE$297</definedName>
    <definedName name="_FilterDatabase2011">#REF!</definedName>
    <definedName name="_Key1">#REF!</definedName>
    <definedName name="_Order1" localSheetId="5">255</definedName>
    <definedName name="_Order1" localSheetId="3">255</definedName>
    <definedName name="_Order1" localSheetId="2">255</definedName>
    <definedName name="_Order1" localSheetId="1">255</definedName>
    <definedName name="_Order1" localSheetId="0">255</definedName>
    <definedName name="_Order1">255</definedName>
    <definedName name="_Order2" localSheetId="5">255</definedName>
    <definedName name="_Order2" localSheetId="3">255</definedName>
    <definedName name="_Order2" localSheetId="2">255</definedName>
    <definedName name="_Order2" localSheetId="1">255</definedName>
    <definedName name="_Order2" localSheetId="0">255</definedName>
    <definedName name="_Order2">255</definedName>
    <definedName name="_Sort">#REF!</definedName>
    <definedName name="Aproximacion" localSheetId="0">PRESTACIONES!$E$19:$E$23</definedName>
    <definedName name="bonomensual" localSheetId="8">jornales!$C$8</definedName>
    <definedName name="CALCULO_DE_LA_ANTIGUEDAD_DEL_PERSONAL_ADMINISTRATIVO">ANTIGÜEDAD!$A$5</definedName>
    <definedName name="capital" localSheetId="8">jornales!$B$13</definedName>
    <definedName name="CODIGO">'4'!$L$11:$L$301</definedName>
    <definedName name="escala">DOCENTE!$E$4:$E$10</definedName>
    <definedName name="ESCALAFON">DOCENTE!$E$7:$E$10</definedName>
    <definedName name="ESCALAS_SALARIALES_DEL_PERSONAL_DOCENTE" localSheetId="7">CATALOGO!$B$5</definedName>
    <definedName name="ESCALAS_SALARIALES_DEL_PERSONAL_DOCENTE">DOCENTE!$A$1</definedName>
    <definedName name="Horas">DOCENTE!$F$4:$F$10</definedName>
    <definedName name="NombreIntervalo1" localSheetId="4">MISCELANEOS!$42:$46</definedName>
    <definedName name="NombreIntervalo1">ADMON!$39:$43</definedName>
    <definedName name="NombreIntervalo2">MISCELANEOS!$A$6:$B$8</definedName>
    <definedName name="NOMINA">PRESTACIONES!$D$17</definedName>
    <definedName name="Porcentaje" localSheetId="0">PRESTACIONES!$C$19:$C$24</definedName>
    <definedName name="Prestacion" localSheetId="0">PRESTACIONES!$D$19:$D$24</definedName>
    <definedName name="prestaciones" localSheetId="8">jornales!$C$10</definedName>
    <definedName name="Puesto">'4'!$M$11:$M$301</definedName>
    <definedName name="salario" localSheetId="8">jornales!$B$14</definedName>
    <definedName name="Sueldo" localSheetId="0">PRESTACIONES!$D$17</definedName>
    <definedName name="TABLA_DE_CALCULOS_PARA__EL_ESCALAFON">'4'!$A$5</definedName>
    <definedName name="VALOR">PRESTACIONES!$C$19:$C$24</definedName>
    <definedName name="Z_61FC3FA0_3530_11D3_9A85_444553540000_.wvu.Cols" localSheetId="5">CATALOGO!#REF!</definedName>
    <definedName name="Z_61FC3FA0_3530_11D3_9A85_444553540000_.wvu.Cols" localSheetId="1">DOCENTE!#REF!</definedName>
    <definedName name="Z_CFB56867_45A1_11D3_9A85_444553540000_.wvu.Cols" localSheetId="5">CATALOGO!#REF!</definedName>
    <definedName name="Z_CFB56867_45A1_11D3_9A85_444553540000_.wvu.Cols" localSheetId="1">DOCENTE!#REF!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2">
      <go:sheetsCustomData xmlns:go="http://customooxmlschemas.google.com/" r:id="rId15" roundtripDataChecksum="+Pizmb2TcKTCt5GPV4HURPhD9esOWonjqXRUzC+cSpQ="/>
    </ext>
  </extLst>
</workbook>
</file>

<file path=xl/calcChain.xml><?xml version="1.0" encoding="utf-8"?>
<calcChain xmlns="http://schemas.openxmlformats.org/spreadsheetml/2006/main">
  <c r="D33" i="1" l="1"/>
  <c r="D32" i="1"/>
  <c r="D17" i="1" l="1"/>
  <c r="D19" i="1" l="1"/>
  <c r="F19" i="1" s="1"/>
  <c r="D30" i="1"/>
  <c r="E30" i="1" s="1"/>
  <c r="D28" i="1"/>
  <c r="D27" i="1"/>
  <c r="E27" i="1" s="1"/>
  <c r="E28" i="1" l="1"/>
  <c r="D29" i="1"/>
  <c r="D31" i="1"/>
  <c r="E31" i="1" s="1"/>
  <c r="C10" i="9"/>
  <c r="C8" i="9"/>
  <c r="B15" i="9" s="1"/>
  <c r="C11" i="7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D301" i="6"/>
  <c r="C301" i="6"/>
  <c r="A301" i="6"/>
  <c r="B301" i="6" s="1"/>
  <c r="D300" i="6"/>
  <c r="C300" i="6"/>
  <c r="A300" i="6"/>
  <c r="B300" i="6" s="1"/>
  <c r="D299" i="6"/>
  <c r="C299" i="6"/>
  <c r="A299" i="6"/>
  <c r="B299" i="6" s="1"/>
  <c r="D298" i="6"/>
  <c r="C298" i="6"/>
  <c r="A298" i="6"/>
  <c r="B298" i="6" s="1"/>
  <c r="D297" i="6"/>
  <c r="C297" i="6"/>
  <c r="A297" i="6"/>
  <c r="B297" i="6" s="1"/>
  <c r="D296" i="6"/>
  <c r="C296" i="6"/>
  <c r="A296" i="6"/>
  <c r="B296" i="6" s="1"/>
  <c r="E296" i="6" s="1"/>
  <c r="D295" i="6"/>
  <c r="C295" i="6"/>
  <c r="A295" i="6"/>
  <c r="B295" i="6" s="1"/>
  <c r="D294" i="6"/>
  <c r="C294" i="6"/>
  <c r="A294" i="6"/>
  <c r="B294" i="6" s="1"/>
  <c r="E294" i="6" s="1"/>
  <c r="D293" i="6"/>
  <c r="C293" i="6"/>
  <c r="A293" i="6"/>
  <c r="B293" i="6" s="1"/>
  <c r="D292" i="6"/>
  <c r="C292" i="6"/>
  <c r="A292" i="6"/>
  <c r="B292" i="6" s="1"/>
  <c r="D291" i="6"/>
  <c r="C291" i="6"/>
  <c r="A291" i="6"/>
  <c r="B291" i="6" s="1"/>
  <c r="E291" i="6" s="1"/>
  <c r="D290" i="6"/>
  <c r="C290" i="6"/>
  <c r="B290" i="6"/>
  <c r="A290" i="6"/>
  <c r="D289" i="6"/>
  <c r="C289" i="6"/>
  <c r="A289" i="6"/>
  <c r="B289" i="6" s="1"/>
  <c r="D288" i="6"/>
  <c r="C288" i="6"/>
  <c r="A288" i="6"/>
  <c r="B288" i="6" s="1"/>
  <c r="D287" i="6"/>
  <c r="C287" i="6"/>
  <c r="A287" i="6"/>
  <c r="B287" i="6" s="1"/>
  <c r="D286" i="6"/>
  <c r="C286" i="6"/>
  <c r="A286" i="6"/>
  <c r="B286" i="6" s="1"/>
  <c r="E286" i="6" s="1"/>
  <c r="D285" i="6"/>
  <c r="C285" i="6"/>
  <c r="A285" i="6"/>
  <c r="B285" i="6" s="1"/>
  <c r="E285" i="6" s="1"/>
  <c r="D284" i="6"/>
  <c r="C284" i="6"/>
  <c r="A284" i="6"/>
  <c r="B284" i="6" s="1"/>
  <c r="D283" i="6"/>
  <c r="C283" i="6"/>
  <c r="A283" i="6"/>
  <c r="B283" i="6" s="1"/>
  <c r="E283" i="6" s="1"/>
  <c r="D282" i="6"/>
  <c r="C282" i="6"/>
  <c r="A282" i="6"/>
  <c r="B282" i="6" s="1"/>
  <c r="E282" i="6" s="1"/>
  <c r="D281" i="6"/>
  <c r="C281" i="6"/>
  <c r="A281" i="6"/>
  <c r="B281" i="6" s="1"/>
  <c r="D280" i="6"/>
  <c r="C280" i="6"/>
  <c r="A280" i="6"/>
  <c r="B280" i="6" s="1"/>
  <c r="D279" i="6"/>
  <c r="C279" i="6"/>
  <c r="A279" i="6"/>
  <c r="B279" i="6" s="1"/>
  <c r="D278" i="6"/>
  <c r="C278" i="6"/>
  <c r="A278" i="6"/>
  <c r="B278" i="6" s="1"/>
  <c r="E278" i="6" s="1"/>
  <c r="D277" i="6"/>
  <c r="C277" i="6"/>
  <c r="A277" i="6"/>
  <c r="B277" i="6" s="1"/>
  <c r="E277" i="6" s="1"/>
  <c r="D276" i="6"/>
  <c r="C276" i="6"/>
  <c r="A276" i="6"/>
  <c r="B276" i="6" s="1"/>
  <c r="D275" i="6"/>
  <c r="C275" i="6"/>
  <c r="A275" i="6"/>
  <c r="B275" i="6" s="1"/>
  <c r="D274" i="6"/>
  <c r="C274" i="6"/>
  <c r="B274" i="6"/>
  <c r="E274" i="6" s="1"/>
  <c r="A274" i="6"/>
  <c r="D273" i="6"/>
  <c r="C273" i="6"/>
  <c r="A273" i="6"/>
  <c r="B273" i="6" s="1"/>
  <c r="E273" i="6" s="1"/>
  <c r="D272" i="6"/>
  <c r="C272" i="6"/>
  <c r="A272" i="6"/>
  <c r="B272" i="6" s="1"/>
  <c r="D271" i="6"/>
  <c r="C271" i="6"/>
  <c r="A271" i="6"/>
  <c r="B271" i="6" s="1"/>
  <c r="D270" i="6"/>
  <c r="C270" i="6"/>
  <c r="A270" i="6"/>
  <c r="B270" i="6" s="1"/>
  <c r="D269" i="6"/>
  <c r="C269" i="6"/>
  <c r="A269" i="6"/>
  <c r="B269" i="6" s="1"/>
  <c r="E269" i="6" s="1"/>
  <c r="D268" i="6"/>
  <c r="C268" i="6"/>
  <c r="A268" i="6"/>
  <c r="B268" i="6" s="1"/>
  <c r="D267" i="6"/>
  <c r="C267" i="6"/>
  <c r="A267" i="6"/>
  <c r="B267" i="6" s="1"/>
  <c r="E267" i="6" s="1"/>
  <c r="D266" i="6"/>
  <c r="C266" i="6"/>
  <c r="A266" i="6"/>
  <c r="B266" i="6" s="1"/>
  <c r="E266" i="6" s="1"/>
  <c r="D265" i="6"/>
  <c r="C265" i="6"/>
  <c r="A265" i="6"/>
  <c r="B265" i="6" s="1"/>
  <c r="D264" i="6"/>
  <c r="C264" i="6"/>
  <c r="A264" i="6"/>
  <c r="B264" i="6" s="1"/>
  <c r="E264" i="6" s="1"/>
  <c r="D263" i="6"/>
  <c r="C263" i="6"/>
  <c r="A263" i="6"/>
  <c r="B263" i="6" s="1"/>
  <c r="D262" i="6"/>
  <c r="C262" i="6"/>
  <c r="A262" i="6"/>
  <c r="B262" i="6" s="1"/>
  <c r="D261" i="6"/>
  <c r="C261" i="6"/>
  <c r="A261" i="6"/>
  <c r="B261" i="6" s="1"/>
  <c r="D260" i="6"/>
  <c r="C260" i="6"/>
  <c r="A260" i="6"/>
  <c r="B260" i="6" s="1"/>
  <c r="D259" i="6"/>
  <c r="C259" i="6"/>
  <c r="A259" i="6"/>
  <c r="B259" i="6" s="1"/>
  <c r="E259" i="6" s="1"/>
  <c r="D258" i="6"/>
  <c r="C258" i="6"/>
  <c r="B258" i="6"/>
  <c r="E258" i="6" s="1"/>
  <c r="A258" i="6"/>
  <c r="D257" i="6"/>
  <c r="C257" i="6"/>
  <c r="A257" i="6"/>
  <c r="B257" i="6" s="1"/>
  <c r="D256" i="6"/>
  <c r="C256" i="6"/>
  <c r="A256" i="6"/>
  <c r="B256" i="6" s="1"/>
  <c r="D255" i="6"/>
  <c r="C255" i="6"/>
  <c r="A255" i="6"/>
  <c r="B255" i="6" s="1"/>
  <c r="D254" i="6"/>
  <c r="C254" i="6"/>
  <c r="A254" i="6"/>
  <c r="B254" i="6" s="1"/>
  <c r="D253" i="6"/>
  <c r="C253" i="6"/>
  <c r="A253" i="6"/>
  <c r="B253" i="6" s="1"/>
  <c r="D252" i="6"/>
  <c r="C252" i="6"/>
  <c r="A252" i="6"/>
  <c r="B252" i="6" s="1"/>
  <c r="D251" i="6"/>
  <c r="C251" i="6"/>
  <c r="A251" i="6"/>
  <c r="B251" i="6" s="1"/>
  <c r="E251" i="6" s="1"/>
  <c r="D250" i="6"/>
  <c r="C250" i="6"/>
  <c r="B250" i="6"/>
  <c r="E250" i="6" s="1"/>
  <c r="A250" i="6"/>
  <c r="D249" i="6"/>
  <c r="C249" i="6"/>
  <c r="A249" i="6"/>
  <c r="B249" i="6" s="1"/>
  <c r="D248" i="6"/>
  <c r="C248" i="6"/>
  <c r="A248" i="6"/>
  <c r="B248" i="6" s="1"/>
  <c r="E248" i="6" s="1"/>
  <c r="D247" i="6"/>
  <c r="C247" i="6"/>
  <c r="A247" i="6"/>
  <c r="B247" i="6" s="1"/>
  <c r="D246" i="6"/>
  <c r="C246" i="6"/>
  <c r="A246" i="6"/>
  <c r="B246" i="6" s="1"/>
  <c r="E246" i="6" s="1"/>
  <c r="D245" i="6"/>
  <c r="C245" i="6"/>
  <c r="A245" i="6"/>
  <c r="B245" i="6" s="1"/>
  <c r="D244" i="6"/>
  <c r="C244" i="6"/>
  <c r="A244" i="6"/>
  <c r="B244" i="6" s="1"/>
  <c r="D243" i="6"/>
  <c r="C243" i="6"/>
  <c r="A243" i="6"/>
  <c r="B243" i="6" s="1"/>
  <c r="D242" i="6"/>
  <c r="C242" i="6"/>
  <c r="A242" i="6"/>
  <c r="B242" i="6" s="1"/>
  <c r="E242" i="6" s="1"/>
  <c r="D241" i="6"/>
  <c r="C241" i="6"/>
  <c r="A241" i="6"/>
  <c r="B241" i="6" s="1"/>
  <c r="D240" i="6"/>
  <c r="C240" i="6"/>
  <c r="A240" i="6"/>
  <c r="B240" i="6" s="1"/>
  <c r="D239" i="6"/>
  <c r="C239" i="6"/>
  <c r="A239" i="6"/>
  <c r="B239" i="6" s="1"/>
  <c r="D238" i="6"/>
  <c r="C238" i="6"/>
  <c r="A238" i="6"/>
  <c r="B238" i="6" s="1"/>
  <c r="D237" i="6"/>
  <c r="C237" i="6"/>
  <c r="A237" i="6"/>
  <c r="B237" i="6" s="1"/>
  <c r="E237" i="6" s="1"/>
  <c r="D236" i="6"/>
  <c r="C236" i="6"/>
  <c r="A236" i="6"/>
  <c r="B236" i="6" s="1"/>
  <c r="D235" i="6"/>
  <c r="C235" i="6"/>
  <c r="A235" i="6"/>
  <c r="B235" i="6" s="1"/>
  <c r="D234" i="6"/>
  <c r="C234" i="6"/>
  <c r="A234" i="6"/>
  <c r="B234" i="6" s="1"/>
  <c r="E234" i="6" s="1"/>
  <c r="D233" i="6"/>
  <c r="C233" i="6"/>
  <c r="A233" i="6"/>
  <c r="B233" i="6" s="1"/>
  <c r="E233" i="6" s="1"/>
  <c r="D232" i="6"/>
  <c r="C232" i="6"/>
  <c r="A232" i="6"/>
  <c r="B232" i="6" s="1"/>
  <c r="D231" i="6"/>
  <c r="C231" i="6"/>
  <c r="A231" i="6"/>
  <c r="B231" i="6" s="1"/>
  <c r="D230" i="6"/>
  <c r="C230" i="6"/>
  <c r="A230" i="6"/>
  <c r="B230" i="6" s="1"/>
  <c r="E230" i="6" s="1"/>
  <c r="D229" i="6"/>
  <c r="C229" i="6"/>
  <c r="A229" i="6"/>
  <c r="B229" i="6" s="1"/>
  <c r="D228" i="6"/>
  <c r="C228" i="6"/>
  <c r="A228" i="6"/>
  <c r="B228" i="6" s="1"/>
  <c r="D227" i="6"/>
  <c r="C227" i="6"/>
  <c r="A227" i="6"/>
  <c r="B227" i="6" s="1"/>
  <c r="D226" i="6"/>
  <c r="C226" i="6"/>
  <c r="A226" i="6"/>
  <c r="B226" i="6" s="1"/>
  <c r="E226" i="6" s="1"/>
  <c r="D225" i="6"/>
  <c r="C225" i="6"/>
  <c r="A225" i="6"/>
  <c r="B225" i="6" s="1"/>
  <c r="E225" i="6" s="1"/>
  <c r="D224" i="6"/>
  <c r="C224" i="6"/>
  <c r="A224" i="6"/>
  <c r="B224" i="6" s="1"/>
  <c r="E224" i="6" s="1"/>
  <c r="D223" i="6"/>
  <c r="C223" i="6"/>
  <c r="B223" i="6"/>
  <c r="A223" i="6"/>
  <c r="D222" i="6"/>
  <c r="C222" i="6"/>
  <c r="A222" i="6"/>
  <c r="B222" i="6" s="1"/>
  <c r="D221" i="6"/>
  <c r="C221" i="6"/>
  <c r="A221" i="6"/>
  <c r="B221" i="6" s="1"/>
  <c r="D220" i="6"/>
  <c r="C220" i="6"/>
  <c r="A220" i="6"/>
  <c r="B220" i="6" s="1"/>
  <c r="D219" i="6"/>
  <c r="C219" i="6"/>
  <c r="B219" i="6"/>
  <c r="E219" i="6" s="1"/>
  <c r="A219" i="6"/>
  <c r="D218" i="6"/>
  <c r="C218" i="6"/>
  <c r="A218" i="6"/>
  <c r="B218" i="6" s="1"/>
  <c r="D217" i="6"/>
  <c r="C217" i="6"/>
  <c r="B217" i="6"/>
  <c r="E217" i="6" s="1"/>
  <c r="A217" i="6"/>
  <c r="D216" i="6"/>
  <c r="C216" i="6"/>
  <c r="A216" i="6"/>
  <c r="B216" i="6" s="1"/>
  <c r="E216" i="6" s="1"/>
  <c r="D215" i="6"/>
  <c r="C215" i="6"/>
  <c r="A215" i="6"/>
  <c r="B215" i="6" s="1"/>
  <c r="D214" i="6"/>
  <c r="C214" i="6"/>
  <c r="A214" i="6"/>
  <c r="B214" i="6" s="1"/>
  <c r="E214" i="6" s="1"/>
  <c r="D213" i="6"/>
  <c r="C213" i="6"/>
  <c r="A213" i="6"/>
  <c r="B213" i="6" s="1"/>
  <c r="E213" i="6" s="1"/>
  <c r="D212" i="6"/>
  <c r="C212" i="6"/>
  <c r="A212" i="6"/>
  <c r="B212" i="6" s="1"/>
  <c r="D211" i="6"/>
  <c r="C211" i="6"/>
  <c r="A211" i="6"/>
  <c r="B211" i="6" s="1"/>
  <c r="E211" i="6" s="1"/>
  <c r="D210" i="6"/>
  <c r="C210" i="6"/>
  <c r="A210" i="6"/>
  <c r="B210" i="6" s="1"/>
  <c r="D209" i="6"/>
  <c r="C209" i="6"/>
  <c r="A209" i="6"/>
  <c r="B209" i="6" s="1"/>
  <c r="D208" i="6"/>
  <c r="C208" i="6"/>
  <c r="A208" i="6"/>
  <c r="B208" i="6" s="1"/>
  <c r="D207" i="6"/>
  <c r="C207" i="6"/>
  <c r="A207" i="6"/>
  <c r="B207" i="6" s="1"/>
  <c r="D206" i="6"/>
  <c r="C206" i="6"/>
  <c r="A206" i="6"/>
  <c r="B206" i="6" s="1"/>
  <c r="E206" i="6" s="1"/>
  <c r="D205" i="6"/>
  <c r="C205" i="6"/>
  <c r="A205" i="6"/>
  <c r="B205" i="6" s="1"/>
  <c r="D204" i="6"/>
  <c r="C204" i="6"/>
  <c r="A204" i="6"/>
  <c r="B204" i="6" s="1"/>
  <c r="E204" i="6" s="1"/>
  <c r="D203" i="6"/>
  <c r="C203" i="6"/>
  <c r="A203" i="6"/>
  <c r="B203" i="6" s="1"/>
  <c r="E203" i="6" s="1"/>
  <c r="D202" i="6"/>
  <c r="C202" i="6"/>
  <c r="A202" i="6"/>
  <c r="B202" i="6" s="1"/>
  <c r="E202" i="6" s="1"/>
  <c r="D201" i="6"/>
  <c r="C201" i="6"/>
  <c r="A201" i="6"/>
  <c r="B201" i="6" s="1"/>
  <c r="D200" i="6"/>
  <c r="C200" i="6"/>
  <c r="A200" i="6"/>
  <c r="B200" i="6" s="1"/>
  <c r="D199" i="6"/>
  <c r="C199" i="6"/>
  <c r="B199" i="6"/>
  <c r="A199" i="6"/>
  <c r="D198" i="6"/>
  <c r="C198" i="6"/>
  <c r="A198" i="6"/>
  <c r="B198" i="6" s="1"/>
  <c r="E198" i="6" s="1"/>
  <c r="D197" i="6"/>
  <c r="C197" i="6"/>
  <c r="A197" i="6"/>
  <c r="B197" i="6" s="1"/>
  <c r="D196" i="6"/>
  <c r="C196" i="6"/>
  <c r="A196" i="6"/>
  <c r="B196" i="6" s="1"/>
  <c r="E196" i="6" s="1"/>
  <c r="D195" i="6"/>
  <c r="C195" i="6"/>
  <c r="A195" i="6"/>
  <c r="B195" i="6" s="1"/>
  <c r="E195" i="6" s="1"/>
  <c r="D194" i="6"/>
  <c r="C194" i="6"/>
  <c r="A194" i="6"/>
  <c r="B194" i="6" s="1"/>
  <c r="E194" i="6" s="1"/>
  <c r="D193" i="6"/>
  <c r="C193" i="6"/>
  <c r="A193" i="6"/>
  <c r="B193" i="6" s="1"/>
  <c r="E193" i="6" s="1"/>
  <c r="D192" i="6"/>
  <c r="C192" i="6"/>
  <c r="A192" i="6"/>
  <c r="B192" i="6" s="1"/>
  <c r="D191" i="6"/>
  <c r="C191" i="6"/>
  <c r="A191" i="6"/>
  <c r="B191" i="6" s="1"/>
  <c r="D190" i="6"/>
  <c r="C190" i="6"/>
  <c r="A190" i="6"/>
  <c r="B190" i="6" s="1"/>
  <c r="D189" i="6"/>
  <c r="C189" i="6"/>
  <c r="A189" i="6"/>
  <c r="B189" i="6" s="1"/>
  <c r="D188" i="6"/>
  <c r="C188" i="6"/>
  <c r="A188" i="6"/>
  <c r="B188" i="6" s="1"/>
  <c r="D187" i="6"/>
  <c r="C187" i="6"/>
  <c r="A187" i="6"/>
  <c r="B187" i="6" s="1"/>
  <c r="E187" i="6" s="1"/>
  <c r="D186" i="6"/>
  <c r="C186" i="6"/>
  <c r="B186" i="6"/>
  <c r="E186" i="6" s="1"/>
  <c r="A186" i="6"/>
  <c r="D185" i="6"/>
  <c r="C185" i="6"/>
  <c r="A185" i="6"/>
  <c r="B185" i="6" s="1"/>
  <c r="D184" i="6"/>
  <c r="C184" i="6"/>
  <c r="A184" i="6"/>
  <c r="B184" i="6" s="1"/>
  <c r="E184" i="6" s="1"/>
  <c r="D183" i="6"/>
  <c r="C183" i="6"/>
  <c r="A183" i="6"/>
  <c r="B183" i="6" s="1"/>
  <c r="D182" i="6"/>
  <c r="C182" i="6"/>
  <c r="A182" i="6"/>
  <c r="B182" i="6" s="1"/>
  <c r="D181" i="6"/>
  <c r="C181" i="6"/>
  <c r="A181" i="6"/>
  <c r="B181" i="6" s="1"/>
  <c r="D180" i="6"/>
  <c r="C180" i="6"/>
  <c r="A180" i="6"/>
  <c r="B180" i="6" s="1"/>
  <c r="D179" i="6"/>
  <c r="C179" i="6"/>
  <c r="A179" i="6"/>
  <c r="B179" i="6" s="1"/>
  <c r="E179" i="6" s="1"/>
  <c r="D178" i="6"/>
  <c r="C178" i="6"/>
  <c r="B178" i="6"/>
  <c r="A178" i="6"/>
  <c r="D177" i="6"/>
  <c r="C177" i="6"/>
  <c r="B177" i="6"/>
  <c r="A177" i="6"/>
  <c r="D176" i="6"/>
  <c r="C176" i="6"/>
  <c r="A176" i="6"/>
  <c r="B176" i="6" s="1"/>
  <c r="E176" i="6" s="1"/>
  <c r="D175" i="6"/>
  <c r="C175" i="6"/>
  <c r="A175" i="6"/>
  <c r="B175" i="6" s="1"/>
  <c r="D174" i="6"/>
  <c r="C174" i="6"/>
  <c r="A174" i="6"/>
  <c r="B174" i="6" s="1"/>
  <c r="D173" i="6"/>
  <c r="C173" i="6"/>
  <c r="A173" i="6"/>
  <c r="B173" i="6" s="1"/>
  <c r="E173" i="6" s="1"/>
  <c r="D172" i="6"/>
  <c r="C172" i="6"/>
  <c r="A172" i="6"/>
  <c r="B172" i="6" s="1"/>
  <c r="E172" i="6" s="1"/>
  <c r="D171" i="6"/>
  <c r="C171" i="6"/>
  <c r="A171" i="6"/>
  <c r="B171" i="6" s="1"/>
  <c r="E171" i="6" s="1"/>
  <c r="D170" i="6"/>
  <c r="C170" i="6"/>
  <c r="A170" i="6"/>
  <c r="B170" i="6" s="1"/>
  <c r="D169" i="6"/>
  <c r="C169" i="6"/>
  <c r="A169" i="6"/>
  <c r="B169" i="6" s="1"/>
  <c r="D168" i="6"/>
  <c r="C168" i="6"/>
  <c r="A168" i="6"/>
  <c r="B168" i="6" s="1"/>
  <c r="D167" i="6"/>
  <c r="C167" i="6"/>
  <c r="A167" i="6"/>
  <c r="B167" i="6" s="1"/>
  <c r="D166" i="6"/>
  <c r="C166" i="6"/>
  <c r="A166" i="6"/>
  <c r="B166" i="6" s="1"/>
  <c r="D165" i="6"/>
  <c r="C165" i="6"/>
  <c r="A165" i="6"/>
  <c r="B165" i="6" s="1"/>
  <c r="D164" i="6"/>
  <c r="C164" i="6"/>
  <c r="A164" i="6"/>
  <c r="B164" i="6" s="1"/>
  <c r="D163" i="6"/>
  <c r="C163" i="6"/>
  <c r="A163" i="6"/>
  <c r="B163" i="6" s="1"/>
  <c r="D162" i="6"/>
  <c r="C162" i="6"/>
  <c r="A162" i="6"/>
  <c r="B162" i="6" s="1"/>
  <c r="E162" i="6" s="1"/>
  <c r="D161" i="6"/>
  <c r="C161" i="6"/>
  <c r="A161" i="6"/>
  <c r="B161" i="6" s="1"/>
  <c r="E161" i="6" s="1"/>
  <c r="D160" i="6"/>
  <c r="C160" i="6"/>
  <c r="A160" i="6"/>
  <c r="B160" i="6" s="1"/>
  <c r="E160" i="6" s="1"/>
  <c r="D159" i="6"/>
  <c r="C159" i="6"/>
  <c r="B159" i="6"/>
  <c r="A159" i="6"/>
  <c r="D158" i="6"/>
  <c r="C158" i="6"/>
  <c r="A158" i="6"/>
  <c r="B158" i="6" s="1"/>
  <c r="D157" i="6"/>
  <c r="C157" i="6"/>
  <c r="A157" i="6"/>
  <c r="B157" i="6" s="1"/>
  <c r="D156" i="6"/>
  <c r="C156" i="6"/>
  <c r="A156" i="6"/>
  <c r="B156" i="6" s="1"/>
  <c r="D155" i="6"/>
  <c r="C155" i="6"/>
  <c r="A155" i="6"/>
  <c r="B155" i="6" s="1"/>
  <c r="D154" i="6"/>
  <c r="C154" i="6"/>
  <c r="A154" i="6"/>
  <c r="B154" i="6" s="1"/>
  <c r="D153" i="6"/>
  <c r="C153" i="6"/>
  <c r="A153" i="6"/>
  <c r="B153" i="6" s="1"/>
  <c r="E153" i="6" s="1"/>
  <c r="D152" i="6"/>
  <c r="C152" i="6"/>
  <c r="A152" i="6"/>
  <c r="B152" i="6" s="1"/>
  <c r="E152" i="6" s="1"/>
  <c r="D151" i="6"/>
  <c r="C151" i="6"/>
  <c r="B151" i="6"/>
  <c r="A151" i="6"/>
  <c r="D150" i="6"/>
  <c r="C150" i="6"/>
  <c r="A150" i="6"/>
  <c r="B150" i="6" s="1"/>
  <c r="D149" i="6"/>
  <c r="C149" i="6"/>
  <c r="A149" i="6"/>
  <c r="B149" i="6" s="1"/>
  <c r="D148" i="6"/>
  <c r="C148" i="6"/>
  <c r="A148" i="6"/>
  <c r="B148" i="6" s="1"/>
  <c r="E148" i="6" s="1"/>
  <c r="D147" i="6"/>
  <c r="C147" i="6"/>
  <c r="A147" i="6"/>
  <c r="B147" i="6" s="1"/>
  <c r="E147" i="6" s="1"/>
  <c r="D146" i="6"/>
  <c r="C146" i="6"/>
  <c r="B146" i="6"/>
  <c r="E146" i="6" s="1"/>
  <c r="A146" i="6"/>
  <c r="D145" i="6"/>
  <c r="C145" i="6"/>
  <c r="A145" i="6"/>
  <c r="B145" i="6" s="1"/>
  <c r="E145" i="6" s="1"/>
  <c r="D144" i="6"/>
  <c r="C144" i="6"/>
  <c r="A144" i="6"/>
  <c r="B144" i="6" s="1"/>
  <c r="E144" i="6" s="1"/>
  <c r="D143" i="6"/>
  <c r="C143" i="6"/>
  <c r="A143" i="6"/>
  <c r="B143" i="6" s="1"/>
  <c r="D142" i="6"/>
  <c r="C142" i="6"/>
  <c r="A142" i="6"/>
  <c r="B142" i="6" s="1"/>
  <c r="D141" i="6"/>
  <c r="C141" i="6"/>
  <c r="A141" i="6"/>
  <c r="B141" i="6" s="1"/>
  <c r="E141" i="6" s="1"/>
  <c r="D140" i="6"/>
  <c r="C140" i="6"/>
  <c r="A140" i="6"/>
  <c r="B140" i="6" s="1"/>
  <c r="E140" i="6" s="1"/>
  <c r="D139" i="6"/>
  <c r="C139" i="6"/>
  <c r="B139" i="6"/>
  <c r="A139" i="6"/>
  <c r="D138" i="6"/>
  <c r="C138" i="6"/>
  <c r="A138" i="6"/>
  <c r="B138" i="6" s="1"/>
  <c r="D137" i="6"/>
  <c r="C137" i="6"/>
  <c r="A137" i="6"/>
  <c r="B137" i="6" s="1"/>
  <c r="D136" i="6"/>
  <c r="C136" i="6"/>
  <c r="A136" i="6"/>
  <c r="B136" i="6" s="1"/>
  <c r="E136" i="6" s="1"/>
  <c r="D135" i="6"/>
  <c r="C135" i="6"/>
  <c r="A135" i="6"/>
  <c r="B135" i="6" s="1"/>
  <c r="D134" i="6"/>
  <c r="C134" i="6"/>
  <c r="A134" i="6"/>
  <c r="B134" i="6" s="1"/>
  <c r="D133" i="6"/>
  <c r="C133" i="6"/>
  <c r="A133" i="6"/>
  <c r="B133" i="6" s="1"/>
  <c r="D132" i="6"/>
  <c r="C132" i="6"/>
  <c r="A132" i="6"/>
  <c r="B132" i="6" s="1"/>
  <c r="E132" i="6" s="1"/>
  <c r="D131" i="6"/>
  <c r="C131" i="6"/>
  <c r="A131" i="6"/>
  <c r="B131" i="6" s="1"/>
  <c r="E131" i="6" s="1"/>
  <c r="D130" i="6"/>
  <c r="C130" i="6"/>
  <c r="A130" i="6"/>
  <c r="B130" i="6" s="1"/>
  <c r="D129" i="6"/>
  <c r="C129" i="6"/>
  <c r="A129" i="6"/>
  <c r="B129" i="6" s="1"/>
  <c r="D128" i="6"/>
  <c r="C128" i="6"/>
  <c r="A128" i="6"/>
  <c r="B128" i="6" s="1"/>
  <c r="D127" i="6"/>
  <c r="C127" i="6"/>
  <c r="A127" i="6"/>
  <c r="B127" i="6" s="1"/>
  <c r="D126" i="6"/>
  <c r="C126" i="6"/>
  <c r="A126" i="6"/>
  <c r="B126" i="6" s="1"/>
  <c r="E126" i="6" s="1"/>
  <c r="D125" i="6"/>
  <c r="C125" i="6"/>
  <c r="A125" i="6"/>
  <c r="B125" i="6" s="1"/>
  <c r="D124" i="6"/>
  <c r="C124" i="6"/>
  <c r="A124" i="6"/>
  <c r="B124" i="6" s="1"/>
  <c r="D123" i="6"/>
  <c r="C123" i="6"/>
  <c r="A123" i="6"/>
  <c r="B123" i="6" s="1"/>
  <c r="D122" i="6"/>
  <c r="C122" i="6"/>
  <c r="A122" i="6"/>
  <c r="B122" i="6" s="1"/>
  <c r="E122" i="6" s="1"/>
  <c r="D121" i="6"/>
  <c r="C121" i="6"/>
  <c r="A121" i="6"/>
  <c r="B121" i="6" s="1"/>
  <c r="E121" i="6" s="1"/>
  <c r="D120" i="6"/>
  <c r="C120" i="6"/>
  <c r="A120" i="6"/>
  <c r="B120" i="6" s="1"/>
  <c r="D119" i="6"/>
  <c r="C119" i="6"/>
  <c r="B119" i="6"/>
  <c r="A119" i="6"/>
  <c r="D118" i="6"/>
  <c r="C118" i="6"/>
  <c r="A118" i="6"/>
  <c r="B118" i="6" s="1"/>
  <c r="D117" i="6"/>
  <c r="C117" i="6"/>
  <c r="A117" i="6"/>
  <c r="B117" i="6" s="1"/>
  <c r="E117" i="6" s="1"/>
  <c r="D116" i="6"/>
  <c r="C116" i="6"/>
  <c r="A116" i="6"/>
  <c r="B116" i="6" s="1"/>
  <c r="D115" i="6"/>
  <c r="C115" i="6"/>
  <c r="A115" i="6"/>
  <c r="B115" i="6" s="1"/>
  <c r="D114" i="6"/>
  <c r="C114" i="6"/>
  <c r="A114" i="6"/>
  <c r="B114" i="6" s="1"/>
  <c r="E114" i="6" s="1"/>
  <c r="D113" i="6"/>
  <c r="C113" i="6"/>
  <c r="A113" i="6"/>
  <c r="B113" i="6" s="1"/>
  <c r="E113" i="6" s="1"/>
  <c r="D112" i="6"/>
  <c r="C112" i="6"/>
  <c r="A112" i="6"/>
  <c r="B112" i="6" s="1"/>
  <c r="D111" i="6"/>
  <c r="C111" i="6"/>
  <c r="A111" i="6"/>
  <c r="B111" i="6" s="1"/>
  <c r="D110" i="6"/>
  <c r="C110" i="6"/>
  <c r="A110" i="6"/>
  <c r="B110" i="6" s="1"/>
  <c r="D109" i="6"/>
  <c r="C109" i="6"/>
  <c r="A109" i="6"/>
  <c r="B109" i="6" s="1"/>
  <c r="D108" i="6"/>
  <c r="C108" i="6"/>
  <c r="A108" i="6"/>
  <c r="B108" i="6" s="1"/>
  <c r="D107" i="6"/>
  <c r="C107" i="6"/>
  <c r="A107" i="6"/>
  <c r="B107" i="6" s="1"/>
  <c r="E107" i="6" s="1"/>
  <c r="D106" i="6"/>
  <c r="C106" i="6"/>
  <c r="A106" i="6"/>
  <c r="B106" i="6" s="1"/>
  <c r="E106" i="6" s="1"/>
  <c r="D105" i="6"/>
  <c r="C105" i="6"/>
  <c r="B105" i="6"/>
  <c r="E105" i="6" s="1"/>
  <c r="A105" i="6"/>
  <c r="D104" i="6"/>
  <c r="C104" i="6"/>
  <c r="A104" i="6"/>
  <c r="B104" i="6" s="1"/>
  <c r="E104" i="6" s="1"/>
  <c r="D103" i="6"/>
  <c r="C103" i="6"/>
  <c r="A103" i="6"/>
  <c r="B103" i="6" s="1"/>
  <c r="D102" i="6"/>
  <c r="C102" i="6"/>
  <c r="A102" i="6"/>
  <c r="B102" i="6" s="1"/>
  <c r="D101" i="6"/>
  <c r="C101" i="6"/>
  <c r="A101" i="6"/>
  <c r="B101" i="6" s="1"/>
  <c r="D100" i="6"/>
  <c r="C100" i="6"/>
  <c r="A100" i="6"/>
  <c r="B100" i="6" s="1"/>
  <c r="D99" i="6"/>
  <c r="C99" i="6"/>
  <c r="A99" i="6"/>
  <c r="B99" i="6" s="1"/>
  <c r="E99" i="6" s="1"/>
  <c r="D98" i="6"/>
  <c r="C98" i="6"/>
  <c r="A98" i="6"/>
  <c r="B98" i="6" s="1"/>
  <c r="E98" i="6" s="1"/>
  <c r="D97" i="6"/>
  <c r="C97" i="6"/>
  <c r="B97" i="6"/>
  <c r="A97" i="6"/>
  <c r="D96" i="6"/>
  <c r="C96" i="6"/>
  <c r="A96" i="6"/>
  <c r="B96" i="6" s="1"/>
  <c r="D95" i="6"/>
  <c r="C95" i="6"/>
  <c r="A95" i="6"/>
  <c r="B95" i="6" s="1"/>
  <c r="D94" i="6"/>
  <c r="C94" i="6"/>
  <c r="A94" i="6"/>
  <c r="B94" i="6" s="1"/>
  <c r="D93" i="6"/>
  <c r="C93" i="6"/>
  <c r="A93" i="6"/>
  <c r="B93" i="6" s="1"/>
  <c r="D92" i="6"/>
  <c r="C92" i="6"/>
  <c r="A92" i="6"/>
  <c r="B92" i="6" s="1"/>
  <c r="D91" i="6"/>
  <c r="C91" i="6"/>
  <c r="A91" i="6"/>
  <c r="B91" i="6" s="1"/>
  <c r="E91" i="6" s="1"/>
  <c r="D90" i="6"/>
  <c r="C90" i="6"/>
  <c r="A90" i="6"/>
  <c r="B90" i="6" s="1"/>
  <c r="E90" i="6" s="1"/>
  <c r="D89" i="6"/>
  <c r="C89" i="6"/>
  <c r="A89" i="6"/>
  <c r="B89" i="6" s="1"/>
  <c r="E89" i="6" s="1"/>
  <c r="D88" i="6"/>
  <c r="C88" i="6"/>
  <c r="A88" i="6"/>
  <c r="B88" i="6" s="1"/>
  <c r="D87" i="6"/>
  <c r="C87" i="6"/>
  <c r="B87" i="6"/>
  <c r="A87" i="6"/>
  <c r="D86" i="6"/>
  <c r="C86" i="6"/>
  <c r="A86" i="6"/>
  <c r="B86" i="6" s="1"/>
  <c r="E86" i="6" s="1"/>
  <c r="D85" i="6"/>
  <c r="C85" i="6"/>
  <c r="A85" i="6"/>
  <c r="B85" i="6" s="1"/>
  <c r="D84" i="6"/>
  <c r="C84" i="6"/>
  <c r="A84" i="6"/>
  <c r="B84" i="6" s="1"/>
  <c r="D83" i="6"/>
  <c r="C83" i="6"/>
  <c r="A83" i="6"/>
  <c r="B83" i="6" s="1"/>
  <c r="D82" i="6"/>
  <c r="C82" i="6"/>
  <c r="A82" i="6"/>
  <c r="B82" i="6" s="1"/>
  <c r="E82" i="6" s="1"/>
  <c r="D81" i="6"/>
  <c r="C81" i="6"/>
  <c r="A81" i="6"/>
  <c r="B81" i="6" s="1"/>
  <c r="E81" i="6" s="1"/>
  <c r="D80" i="6"/>
  <c r="C80" i="6"/>
  <c r="A80" i="6"/>
  <c r="B80" i="6" s="1"/>
  <c r="D79" i="6"/>
  <c r="C79" i="6"/>
  <c r="A79" i="6"/>
  <c r="B79" i="6" s="1"/>
  <c r="D78" i="6"/>
  <c r="C78" i="6"/>
  <c r="A78" i="6"/>
  <c r="B78" i="6" s="1"/>
  <c r="E78" i="6" s="1"/>
  <c r="D77" i="6"/>
  <c r="C77" i="6"/>
  <c r="A77" i="6"/>
  <c r="B77" i="6" s="1"/>
  <c r="D76" i="6"/>
  <c r="C76" i="6"/>
  <c r="A76" i="6"/>
  <c r="B76" i="6" s="1"/>
  <c r="D75" i="6"/>
  <c r="C75" i="6"/>
  <c r="A75" i="6"/>
  <c r="B75" i="6" s="1"/>
  <c r="E75" i="6" s="1"/>
  <c r="D74" i="6"/>
  <c r="C74" i="6"/>
  <c r="A74" i="6"/>
  <c r="B74" i="6" s="1"/>
  <c r="E74" i="6" s="1"/>
  <c r="D73" i="6"/>
  <c r="C73" i="6"/>
  <c r="A73" i="6"/>
  <c r="B73" i="6" s="1"/>
  <c r="E73" i="6" s="1"/>
  <c r="D72" i="6"/>
  <c r="C72" i="6"/>
  <c r="A72" i="6"/>
  <c r="B72" i="6" s="1"/>
  <c r="D71" i="6"/>
  <c r="C71" i="6"/>
  <c r="A71" i="6"/>
  <c r="B71" i="6" s="1"/>
  <c r="D70" i="6"/>
  <c r="C70" i="6"/>
  <c r="A70" i="6"/>
  <c r="B70" i="6" s="1"/>
  <c r="D69" i="6"/>
  <c r="C69" i="6"/>
  <c r="A69" i="6"/>
  <c r="B69" i="6" s="1"/>
  <c r="D68" i="6"/>
  <c r="C68" i="6"/>
  <c r="A68" i="6"/>
  <c r="B68" i="6" s="1"/>
  <c r="D67" i="6"/>
  <c r="C67" i="6"/>
  <c r="A67" i="6"/>
  <c r="B67" i="6" s="1"/>
  <c r="D66" i="6"/>
  <c r="C66" i="6"/>
  <c r="A66" i="6"/>
  <c r="B66" i="6" s="1"/>
  <c r="D65" i="6"/>
  <c r="C65" i="6"/>
  <c r="B65" i="6"/>
  <c r="E65" i="6" s="1"/>
  <c r="A65" i="6"/>
  <c r="D64" i="6"/>
  <c r="C64" i="6"/>
  <c r="A64" i="6"/>
  <c r="B64" i="6" s="1"/>
  <c r="E64" i="6" s="1"/>
  <c r="D63" i="6"/>
  <c r="C63" i="6"/>
  <c r="A63" i="6"/>
  <c r="B63" i="6" s="1"/>
  <c r="D62" i="6"/>
  <c r="C62" i="6"/>
  <c r="A62" i="6"/>
  <c r="B62" i="6" s="1"/>
  <c r="D61" i="6"/>
  <c r="C61" i="6"/>
  <c r="A61" i="6"/>
  <c r="B61" i="6" s="1"/>
  <c r="D60" i="6"/>
  <c r="C60" i="6"/>
  <c r="A60" i="6"/>
  <c r="B60" i="6" s="1"/>
  <c r="E60" i="6" s="1"/>
  <c r="D59" i="6"/>
  <c r="C59" i="6"/>
  <c r="A59" i="6"/>
  <c r="B59" i="6" s="1"/>
  <c r="E59" i="6" s="1"/>
  <c r="D58" i="6"/>
  <c r="C58" i="6"/>
  <c r="A58" i="6"/>
  <c r="B58" i="6" s="1"/>
  <c r="E58" i="6" s="1"/>
  <c r="D57" i="6"/>
  <c r="C57" i="6"/>
  <c r="A57" i="6"/>
  <c r="B57" i="6" s="1"/>
  <c r="E57" i="6" s="1"/>
  <c r="D56" i="6"/>
  <c r="C56" i="6"/>
  <c r="A56" i="6"/>
  <c r="B56" i="6" s="1"/>
  <c r="D55" i="6"/>
  <c r="C55" i="6"/>
  <c r="A55" i="6"/>
  <c r="B55" i="6" s="1"/>
  <c r="D54" i="6"/>
  <c r="C54" i="6"/>
  <c r="A54" i="6"/>
  <c r="B54" i="6" s="1"/>
  <c r="D53" i="6"/>
  <c r="C53" i="6"/>
  <c r="B53" i="6"/>
  <c r="D52" i="6"/>
  <c r="C52" i="6"/>
  <c r="D51" i="6"/>
  <c r="C51" i="6"/>
  <c r="B51" i="6"/>
  <c r="E51" i="6" s="1"/>
  <c r="D50" i="6"/>
  <c r="C50" i="6"/>
  <c r="B50" i="6"/>
  <c r="D49" i="6"/>
  <c r="C49" i="6"/>
  <c r="A49" i="6"/>
  <c r="B49" i="6" s="1"/>
  <c r="D48" i="6"/>
  <c r="C48" i="6"/>
  <c r="B48" i="6"/>
  <c r="D47" i="6"/>
  <c r="C47" i="6"/>
  <c r="B47" i="6"/>
  <c r="D46" i="6"/>
  <c r="C46" i="6"/>
  <c r="B46" i="6"/>
  <c r="D45" i="6"/>
  <c r="C45" i="6"/>
  <c r="B45" i="6"/>
  <c r="D44" i="6"/>
  <c r="C44" i="6"/>
  <c r="B44" i="6"/>
  <c r="D43" i="6"/>
  <c r="C43" i="6"/>
  <c r="A43" i="6"/>
  <c r="B43" i="6" s="1"/>
  <c r="D42" i="6"/>
  <c r="C42" i="6"/>
  <c r="A42" i="6"/>
  <c r="B42" i="6" s="1"/>
  <c r="D41" i="6"/>
  <c r="C41" i="6"/>
  <c r="A41" i="6"/>
  <c r="B41" i="6" s="1"/>
  <c r="E41" i="6" s="1"/>
  <c r="F36" i="4" s="1"/>
  <c r="D40" i="6"/>
  <c r="C40" i="6"/>
  <c r="A40" i="6"/>
  <c r="B40" i="6" s="1"/>
  <c r="D39" i="6"/>
  <c r="C39" i="6"/>
  <c r="B39" i="6"/>
  <c r="A39" i="6"/>
  <c r="D38" i="6"/>
  <c r="C38" i="6"/>
  <c r="A38" i="6"/>
  <c r="B38" i="6" s="1"/>
  <c r="D37" i="6"/>
  <c r="C37" i="6"/>
  <c r="A37" i="6"/>
  <c r="B37" i="6" s="1"/>
  <c r="D36" i="6"/>
  <c r="C36" i="6"/>
  <c r="A36" i="6"/>
  <c r="B36" i="6" s="1"/>
  <c r="E36" i="6" s="1"/>
  <c r="F31" i="4" s="1"/>
  <c r="D35" i="6"/>
  <c r="C35" i="6"/>
  <c r="A35" i="6"/>
  <c r="B35" i="6" s="1"/>
  <c r="D34" i="6"/>
  <c r="C34" i="6"/>
  <c r="A34" i="6"/>
  <c r="B34" i="6" s="1"/>
  <c r="D33" i="6"/>
  <c r="C33" i="6"/>
  <c r="A33" i="6"/>
  <c r="B33" i="6" s="1"/>
  <c r="D32" i="6"/>
  <c r="C32" i="6"/>
  <c r="A32" i="6"/>
  <c r="B32" i="6" s="1"/>
  <c r="D31" i="6"/>
  <c r="C31" i="6"/>
  <c r="A31" i="6"/>
  <c r="B31" i="6" s="1"/>
  <c r="D30" i="6"/>
  <c r="C30" i="6"/>
  <c r="A30" i="6"/>
  <c r="B30" i="6" s="1"/>
  <c r="E30" i="6" s="1"/>
  <c r="F25" i="4" s="1"/>
  <c r="D29" i="6"/>
  <c r="C29" i="6"/>
  <c r="A29" i="6"/>
  <c r="B29" i="6" s="1"/>
  <c r="D28" i="6"/>
  <c r="C28" i="6"/>
  <c r="A28" i="6"/>
  <c r="B28" i="6" s="1"/>
  <c r="D27" i="6"/>
  <c r="C27" i="6"/>
  <c r="A27" i="6"/>
  <c r="B27" i="6" s="1"/>
  <c r="E27" i="6" s="1"/>
  <c r="F22" i="4" s="1"/>
  <c r="D26" i="6"/>
  <c r="C26" i="6"/>
  <c r="A26" i="6"/>
  <c r="B26" i="6" s="1"/>
  <c r="E26" i="6" s="1"/>
  <c r="F21" i="4" s="1"/>
  <c r="D25" i="6"/>
  <c r="C25" i="6"/>
  <c r="A25" i="6"/>
  <c r="B25" i="6" s="1"/>
  <c r="E25" i="6" s="1"/>
  <c r="F20" i="4" s="1"/>
  <c r="H20" i="4" s="1"/>
  <c r="D24" i="6"/>
  <c r="C24" i="6"/>
  <c r="A24" i="6"/>
  <c r="B24" i="6" s="1"/>
  <c r="E24" i="6" s="1"/>
  <c r="F19" i="4" s="1"/>
  <c r="D23" i="6"/>
  <c r="C23" i="6"/>
  <c r="A23" i="6"/>
  <c r="B23" i="6" s="1"/>
  <c r="D22" i="6"/>
  <c r="C22" i="6"/>
  <c r="A22" i="6"/>
  <c r="B22" i="6" s="1"/>
  <c r="D21" i="6"/>
  <c r="C21" i="6"/>
  <c r="A21" i="6"/>
  <c r="B21" i="6" s="1"/>
  <c r="D20" i="6"/>
  <c r="C20" i="6"/>
  <c r="A20" i="6"/>
  <c r="B20" i="6" s="1"/>
  <c r="D19" i="6"/>
  <c r="C19" i="6"/>
  <c r="A19" i="6"/>
  <c r="B19" i="6" s="1"/>
  <c r="D18" i="6"/>
  <c r="C18" i="6"/>
  <c r="A18" i="6"/>
  <c r="B18" i="6" s="1"/>
  <c r="D17" i="6"/>
  <c r="C17" i="6"/>
  <c r="B17" i="6"/>
  <c r="E17" i="6" s="1"/>
  <c r="F12" i="4" s="1"/>
  <c r="A17" i="6"/>
  <c r="D16" i="6"/>
  <c r="C16" i="6"/>
  <c r="A16" i="6"/>
  <c r="B16" i="6" s="1"/>
  <c r="D15" i="6"/>
  <c r="C15" i="6"/>
  <c r="A15" i="6"/>
  <c r="B15" i="6" s="1"/>
  <c r="D14" i="6"/>
  <c r="C14" i="6"/>
  <c r="A14" i="6"/>
  <c r="B14" i="6" s="1"/>
  <c r="D13" i="6"/>
  <c r="C13" i="6"/>
  <c r="A13" i="6"/>
  <c r="B13" i="6" s="1"/>
  <c r="D12" i="6"/>
  <c r="C12" i="6"/>
  <c r="A12" i="6"/>
  <c r="B12" i="6" s="1"/>
  <c r="D11" i="6"/>
  <c r="C11" i="6"/>
  <c r="A11" i="6"/>
  <c r="B11" i="6" s="1"/>
  <c r="B45" i="5"/>
  <c r="A45" i="5"/>
  <c r="E45" i="5" s="1"/>
  <c r="E8" i="5"/>
  <c r="E7" i="5"/>
  <c r="E6" i="5"/>
  <c r="B42" i="4"/>
  <c r="A42" i="4"/>
  <c r="E42" i="4" s="1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J26" i="3"/>
  <c r="K26" i="3" s="1"/>
  <c r="H26" i="3"/>
  <c r="G26" i="3"/>
  <c r="J25" i="3"/>
  <c r="K25" i="3" s="1"/>
  <c r="H25" i="3"/>
  <c r="G25" i="3"/>
  <c r="I25" i="3" s="1"/>
  <c r="J24" i="3"/>
  <c r="K24" i="3" s="1"/>
  <c r="H24" i="3"/>
  <c r="G24" i="3"/>
  <c r="J23" i="3"/>
  <c r="K23" i="3" s="1"/>
  <c r="H23" i="3"/>
  <c r="G23" i="3"/>
  <c r="J22" i="3"/>
  <c r="K22" i="3" s="1"/>
  <c r="H22" i="3"/>
  <c r="G22" i="3"/>
  <c r="J21" i="3"/>
  <c r="K21" i="3" s="1"/>
  <c r="H21" i="3"/>
  <c r="G21" i="3"/>
  <c r="J20" i="3"/>
  <c r="K20" i="3" s="1"/>
  <c r="H20" i="3"/>
  <c r="G20" i="3"/>
  <c r="J19" i="3"/>
  <c r="K19" i="3" s="1"/>
  <c r="H19" i="3"/>
  <c r="G19" i="3"/>
  <c r="J18" i="3"/>
  <c r="K18" i="3" s="1"/>
  <c r="H18" i="3"/>
  <c r="G18" i="3"/>
  <c r="J17" i="3"/>
  <c r="K17" i="3" s="1"/>
  <c r="H17" i="3"/>
  <c r="G17" i="3"/>
  <c r="J16" i="3"/>
  <c r="K16" i="3" s="1"/>
  <c r="H16" i="3"/>
  <c r="G16" i="3"/>
  <c r="H15" i="3"/>
  <c r="G15" i="3"/>
  <c r="I15" i="3" s="1"/>
  <c r="H14" i="3"/>
  <c r="G14" i="3"/>
  <c r="I14" i="3" s="1"/>
  <c r="H13" i="3"/>
  <c r="G13" i="3"/>
  <c r="H12" i="3"/>
  <c r="G12" i="3"/>
  <c r="H11" i="3"/>
  <c r="G11" i="3"/>
  <c r="I11" i="3" s="1"/>
  <c r="H10" i="3"/>
  <c r="G10" i="3"/>
  <c r="H9" i="3"/>
  <c r="G9" i="3"/>
  <c r="I9" i="3" s="1"/>
  <c r="H8" i="3"/>
  <c r="G8" i="3"/>
  <c r="H7" i="3"/>
  <c r="G7" i="3"/>
  <c r="I7" i="3" s="1"/>
  <c r="H6" i="3"/>
  <c r="G6" i="3"/>
  <c r="I6" i="3" s="1"/>
  <c r="H5" i="3"/>
  <c r="G5" i="3"/>
  <c r="I5" i="3" s="1"/>
  <c r="H4" i="3"/>
  <c r="G4" i="3"/>
  <c r="B51" i="1"/>
  <c r="B53" i="1" s="1"/>
  <c r="B54" i="1" s="1"/>
  <c r="C21" i="1"/>
  <c r="D21" i="1" s="1"/>
  <c r="F21" i="1" s="1"/>
  <c r="C20" i="1"/>
  <c r="D20" i="1" s="1"/>
  <c r="F20" i="1" s="1"/>
  <c r="E33" i="1"/>
  <c r="E72" i="6" l="1"/>
  <c r="E130" i="6"/>
  <c r="E170" i="6"/>
  <c r="E201" i="6"/>
  <c r="E210" i="6"/>
  <c r="E232" i="6"/>
  <c r="E241" i="6"/>
  <c r="E290" i="6"/>
  <c r="E19" i="6"/>
  <c r="F14" i="4" s="1"/>
  <c r="E69" i="6"/>
  <c r="E96" i="6"/>
  <c r="E109" i="6"/>
  <c r="E118" i="6"/>
  <c r="E149" i="6"/>
  <c r="E158" i="6"/>
  <c r="E185" i="6"/>
  <c r="E229" i="6"/>
  <c r="E238" i="6"/>
  <c r="E256" i="6"/>
  <c r="E265" i="6"/>
  <c r="A52" i="6"/>
  <c r="B52" i="6" s="1"/>
  <c r="E52" i="6" s="1"/>
  <c r="F45" i="5" s="1"/>
  <c r="H45" i="5" s="1"/>
  <c r="E18" i="6"/>
  <c r="F13" i="4" s="1"/>
  <c r="I10" i="3"/>
  <c r="E11" i="6"/>
  <c r="F6" i="4" s="1"/>
  <c r="H6" i="4" s="1"/>
  <c r="E33" i="6"/>
  <c r="F28" i="4" s="1"/>
  <c r="H28" i="4" s="1"/>
  <c r="E42" i="6"/>
  <c r="F37" i="4" s="1"/>
  <c r="H37" i="4" s="1"/>
  <c r="E61" i="6"/>
  <c r="E83" i="6"/>
  <c r="E92" i="6"/>
  <c r="E101" i="6"/>
  <c r="E123" i="6"/>
  <c r="E137" i="6"/>
  <c r="E154" i="6"/>
  <c r="E163" i="6"/>
  <c r="E181" i="6"/>
  <c r="E208" i="6"/>
  <c r="E221" i="6"/>
  <c r="E243" i="6"/>
  <c r="E261" i="6"/>
  <c r="E270" i="6"/>
  <c r="E288" i="6"/>
  <c r="E297" i="6"/>
  <c r="E16" i="6"/>
  <c r="F11" i="4" s="1"/>
  <c r="E38" i="6"/>
  <c r="F33" i="4" s="1"/>
  <c r="H33" i="4" s="1"/>
  <c r="E47" i="6"/>
  <c r="E150" i="6"/>
  <c r="E177" i="6"/>
  <c r="E190" i="6"/>
  <c r="E257" i="6"/>
  <c r="E275" i="6"/>
  <c r="E293" i="6"/>
  <c r="H19" i="4"/>
  <c r="E12" i="6"/>
  <c r="F7" i="4" s="1"/>
  <c r="E34" i="6"/>
  <c r="F29" i="4" s="1"/>
  <c r="E43" i="6"/>
  <c r="E84" i="6"/>
  <c r="E102" i="6"/>
  <c r="E115" i="6"/>
  <c r="E124" i="6"/>
  <c r="E138" i="6"/>
  <c r="E155" i="6"/>
  <c r="E164" i="6"/>
  <c r="E235" i="6"/>
  <c r="E253" i="6"/>
  <c r="E262" i="6"/>
  <c r="E280" i="6"/>
  <c r="E289" i="6"/>
  <c r="E298" i="6"/>
  <c r="I8" i="3"/>
  <c r="I12" i="3"/>
  <c r="E21" i="6"/>
  <c r="F16" i="4" s="1"/>
  <c r="E66" i="6"/>
  <c r="E129" i="6"/>
  <c r="E169" i="6"/>
  <c r="E218" i="6"/>
  <c r="E240" i="6"/>
  <c r="E249" i="6"/>
  <c r="H25" i="4"/>
  <c r="I13" i="3"/>
  <c r="E13" i="6"/>
  <c r="F8" i="4" s="1"/>
  <c r="H8" i="4" s="1"/>
  <c r="E35" i="6"/>
  <c r="F30" i="4" s="1"/>
  <c r="E67" i="6"/>
  <c r="E94" i="6"/>
  <c r="E125" i="6"/>
  <c r="E178" i="6"/>
  <c r="E227" i="6"/>
  <c r="E245" i="6"/>
  <c r="E254" i="6"/>
  <c r="E272" i="6"/>
  <c r="E281" i="6"/>
  <c r="H12" i="4"/>
  <c r="E103" i="6"/>
  <c r="E215" i="6"/>
  <c r="E48" i="6"/>
  <c r="E111" i="6"/>
  <c r="E223" i="6"/>
  <c r="H29" i="4"/>
  <c r="E29" i="6"/>
  <c r="F24" i="4" s="1"/>
  <c r="H24" i="4" s="1"/>
  <c r="E49" i="6"/>
  <c r="E54" i="6"/>
  <c r="E77" i="6"/>
  <c r="E100" i="6"/>
  <c r="E112" i="6"/>
  <c r="E119" i="6"/>
  <c r="E166" i="6"/>
  <c r="E189" i="6"/>
  <c r="E212" i="6"/>
  <c r="I24" i="3"/>
  <c r="E14" i="6"/>
  <c r="F9" i="4" s="1"/>
  <c r="H9" i="4" s="1"/>
  <c r="E37" i="6"/>
  <c r="F32" i="4" s="1"/>
  <c r="H32" i="4" s="1"/>
  <c r="E44" i="6"/>
  <c r="E62" i="6"/>
  <c r="E85" i="6"/>
  <c r="E108" i="6"/>
  <c r="E120" i="6"/>
  <c r="E127" i="6"/>
  <c r="E174" i="6"/>
  <c r="E197" i="6"/>
  <c r="E220" i="6"/>
  <c r="E151" i="6"/>
  <c r="I4" i="3"/>
  <c r="I16" i="3"/>
  <c r="H21" i="4"/>
  <c r="H30" i="4"/>
  <c r="E22" i="6"/>
  <c r="F17" i="4" s="1"/>
  <c r="H17" i="4" s="1"/>
  <c r="E45" i="6"/>
  <c r="E70" i="6"/>
  <c r="E93" i="6"/>
  <c r="E97" i="6"/>
  <c r="E116" i="6"/>
  <c r="E128" i="6"/>
  <c r="E135" i="6"/>
  <c r="E139" i="6"/>
  <c r="E182" i="6"/>
  <c r="E205" i="6"/>
  <c r="E209" i="6"/>
  <c r="E228" i="6"/>
  <c r="E236" i="6"/>
  <c r="E244" i="6"/>
  <c r="E252" i="6"/>
  <c r="E260" i="6"/>
  <c r="E268" i="6"/>
  <c r="E276" i="6"/>
  <c r="E284" i="6"/>
  <c r="E292" i="6"/>
  <c r="H13" i="4"/>
  <c r="E159" i="6"/>
  <c r="E167" i="6"/>
  <c r="I26" i="3"/>
  <c r="H14" i="4"/>
  <c r="E15" i="6"/>
  <c r="F10" i="4" s="1"/>
  <c r="H10" i="4" s="1"/>
  <c r="E46" i="6"/>
  <c r="E56" i="6"/>
  <c r="E63" i="6"/>
  <c r="E110" i="6"/>
  <c r="E133" i="6"/>
  <c r="E156" i="6"/>
  <c r="E168" i="6"/>
  <c r="E175" i="6"/>
  <c r="E222" i="6"/>
  <c r="E143" i="6"/>
  <c r="H35" i="4"/>
  <c r="I18" i="3"/>
  <c r="E79" i="6"/>
  <c r="E191" i="6"/>
  <c r="I21" i="3"/>
  <c r="E23" i="6"/>
  <c r="F18" i="4" s="1"/>
  <c r="H18" i="4" s="1"/>
  <c r="E71" i="6"/>
  <c r="E183" i="6"/>
  <c r="E20" i="6"/>
  <c r="F15" i="4" s="1"/>
  <c r="H15" i="4" s="1"/>
  <c r="E32" i="6"/>
  <c r="F27" i="4" s="1"/>
  <c r="H27" i="4" s="1"/>
  <c r="E39" i="6"/>
  <c r="F34" i="4" s="1"/>
  <c r="H34" i="4" s="1"/>
  <c r="E68" i="6"/>
  <c r="E80" i="6"/>
  <c r="E87" i="6"/>
  <c r="E134" i="6"/>
  <c r="E157" i="6"/>
  <c r="E180" i="6"/>
  <c r="E192" i="6"/>
  <c r="E199" i="6"/>
  <c r="E50" i="6"/>
  <c r="E55" i="6"/>
  <c r="E31" i="6"/>
  <c r="F26" i="4" s="1"/>
  <c r="H26" i="4" s="1"/>
  <c r="I19" i="3"/>
  <c r="E28" i="6"/>
  <c r="F23" i="4" s="1"/>
  <c r="H23" i="4" s="1"/>
  <c r="E40" i="6"/>
  <c r="F35" i="4" s="1"/>
  <c r="E53" i="6"/>
  <c r="E76" i="6"/>
  <c r="E88" i="6"/>
  <c r="E95" i="6"/>
  <c r="E142" i="6"/>
  <c r="E165" i="6"/>
  <c r="E188" i="6"/>
  <c r="E200" i="6"/>
  <c r="E207" i="6"/>
  <c r="E231" i="6"/>
  <c r="E239" i="6"/>
  <c r="E247" i="6"/>
  <c r="E255" i="6"/>
  <c r="E263" i="6"/>
  <c r="E271" i="6"/>
  <c r="E279" i="6"/>
  <c r="E287" i="6"/>
  <c r="E295" i="6"/>
  <c r="I23" i="3"/>
  <c r="I22" i="3"/>
  <c r="I17" i="3"/>
  <c r="E301" i="6"/>
  <c r="F8" i="5" s="1"/>
  <c r="H8" i="5" s="1"/>
  <c r="C25" i="1"/>
  <c r="D23" i="1"/>
  <c r="E23" i="1" s="1"/>
  <c r="D22" i="1"/>
  <c r="E22" i="1" s="1"/>
  <c r="E32" i="1"/>
  <c r="D24" i="1"/>
  <c r="F24" i="1" s="1"/>
  <c r="E29" i="1"/>
  <c r="E300" i="6"/>
  <c r="F7" i="5" s="1"/>
  <c r="H7" i="5" s="1"/>
  <c r="E299" i="6"/>
  <c r="F6" i="5" s="1"/>
  <c r="H6" i="5"/>
  <c r="H7" i="4"/>
  <c r="H31" i="4"/>
  <c r="H11" i="4"/>
  <c r="H16" i="4"/>
  <c r="H22" i="4"/>
  <c r="H36" i="4"/>
  <c r="I20" i="3"/>
  <c r="F42" i="4"/>
  <c r="H42" i="4" s="1"/>
  <c r="D34" i="1" l="1"/>
  <c r="F23" i="1"/>
  <c r="E34" i="1"/>
  <c r="D25" i="1"/>
  <c r="F25" i="1" l="1"/>
  <c r="F36" i="1" s="1"/>
  <c r="D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9" authorId="0" shapeId="0" xr:uid="{00000000-0006-0000-0300-000001000000}">
      <text>
        <r>
          <rPr>
            <sz val="10"/>
            <color rgb="FF000000"/>
            <rFont val="Helvetica Neue"/>
            <scheme val="minor"/>
          </rPr>
          <t>======
ID#AAABU4gNs5A
Nancy Nineth del Aguila Hernández    (2024-09-04 18:34:19)
Hoja 4 de este libro es la referencia de Administración, datos llamados de la segunda lista de clasificacion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CIAHzsnMXHaSgex7vTtWmb70Az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99" authorId="0" shapeId="0" xr:uid="{00000000-0006-0000-0500-000001000000}">
      <text>
        <r>
          <rPr>
            <sz val="10"/>
            <color rgb="FF000000"/>
            <rFont val="Helvetica Neue"/>
            <scheme val="minor"/>
          </rPr>
          <t>======
ID#AAABU4gNs5I
Nancy Nineth del Aguila Hernández    (2024-09-04 18:43:32)
NUEVAS ESCALAS PARA MISCELANEOS AP 2025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TOYEqAs0owHE/MUUHe95DDRjcrQ=="/>
    </ext>
  </extLst>
</comments>
</file>

<file path=xl/sharedStrings.xml><?xml version="1.0" encoding="utf-8"?>
<sst xmlns="http://schemas.openxmlformats.org/spreadsheetml/2006/main" count="3479" uniqueCount="1195">
  <si>
    <t>UNIVERSIDAD DE SAN CARLOS DE GUATEMALA</t>
  </si>
  <si>
    <t>Cálculos a aplicarse a partir del 01-junio-2017 por incremento a Bonificación Mensual USAC según Punto Cuarto, Inciso 4.1 del Acta 12-2017 del CSU.</t>
  </si>
  <si>
    <t>DIRECCION GENERAL FINANCIERA</t>
  </si>
  <si>
    <t>DEPARTAMENTO DE PRESUPUESTO</t>
  </si>
  <si>
    <t>CÁLCULO DE PRESTACIONES PARA EFECTOS DE PROGRAMACION PRESUPUESTARIA</t>
  </si>
  <si>
    <t>¿Las prestaciones corresponden al Régimen Especial?</t>
  </si>
  <si>
    <t>Los cálculos de esta hoja son para efectros de programación presupuestaria</t>
  </si>
  <si>
    <t>Factor Hora*meses</t>
  </si>
  <si>
    <t>CONCEPTO</t>
  </si>
  <si>
    <t xml:space="preserve">MONTO </t>
  </si>
  <si>
    <t>SUELDOS 011</t>
  </si>
  <si>
    <t>SUELDOS 022</t>
  </si>
  <si>
    <t>Total Servicios Personales</t>
  </si>
  <si>
    <t>Usar números enteros</t>
  </si>
  <si>
    <t>Concepto</t>
  </si>
  <si>
    <t>Renglón</t>
  </si>
  <si>
    <t>Porcentaje</t>
  </si>
  <si>
    <t>Prestaciones</t>
  </si>
  <si>
    <t>prestac. (aproximadas)</t>
  </si>
  <si>
    <t>Plan de Prestaciones</t>
  </si>
  <si>
    <t>055</t>
  </si>
  <si>
    <t>Aguinaldo</t>
  </si>
  <si>
    <t>071</t>
  </si>
  <si>
    <t>Bono 14</t>
  </si>
  <si>
    <t>072</t>
  </si>
  <si>
    <t>Diferido</t>
  </si>
  <si>
    <t>079</t>
  </si>
  <si>
    <t>Diferido 2</t>
  </si>
  <si>
    <t>Indemnizaciones</t>
  </si>
  <si>
    <t>Sub total</t>
  </si>
  <si>
    <t>Bono Mensual</t>
  </si>
  <si>
    <t>Bono mensual (011)</t>
  </si>
  <si>
    <t>015</t>
  </si>
  <si>
    <t>Q137.50 H-D-M</t>
  </si>
  <si>
    <t>TOTAL BONO MENSUAL DE SALARIOS 011 (RENGLÓN 015)</t>
  </si>
  <si>
    <t>Bono mensual (022)</t>
  </si>
  <si>
    <t>027</t>
  </si>
  <si>
    <t>Bono mensual (021 y 023)</t>
  </si>
  <si>
    <t>TOTAL BONO MENSUAL  DE SALARIOS 021, 022 Y 023 (RENGLÓN 027)</t>
  </si>
  <si>
    <t>Total de Prestaciones y Bono Mensual</t>
  </si>
  <si>
    <t>TOTAL SUELDO MAS PRESTACIONES</t>
  </si>
  <si>
    <t>Cálculo del porcentaje utilizado en Aguinaldo y Bono 14</t>
  </si>
  <si>
    <r>
      <rPr>
        <sz val="12"/>
        <color theme="1"/>
        <rFont val="Arial"/>
        <family val="2"/>
      </rPr>
      <t>La fórmula es así:</t>
    </r>
    <r>
      <rPr>
        <b/>
        <sz val="12"/>
        <color theme="1"/>
        <rFont val="Arial"/>
        <family val="2"/>
      </rPr>
      <t xml:space="preserve"> =+(1+0.12+0.083333)/12*100</t>
    </r>
  </si>
  <si>
    <t>donde…</t>
  </si>
  <si>
    <t>Base: la totalidad de sueldos mensuales</t>
  </si>
  <si>
    <t>mas:</t>
  </si>
  <si>
    <t>primer diferido</t>
  </si>
  <si>
    <t>segundo diferido</t>
  </si>
  <si>
    <t>= Sumatoria de sueldos y diferidos</t>
  </si>
  <si>
    <t>dividido por (igual a 8.33%)</t>
  </si>
  <si>
    <t>factor</t>
  </si>
  <si>
    <t>por 100</t>
  </si>
  <si>
    <t>ESCALAS SALARIALES DEL PERSONAL DOCENTE VIGENTES A PARTIR DEL 01 DE SEPTIEMBRE 2017</t>
  </si>
  <si>
    <t>ESCRIBA DATOS UNICAMENTE EN LAS CELDAS DE COLOR CELESTE</t>
  </si>
  <si>
    <t>No.</t>
  </si>
  <si>
    <t>CODIGO</t>
  </si>
  <si>
    <t>PUESTO ACTUAL</t>
  </si>
  <si>
    <t>SUELDO BASE POR HORA</t>
  </si>
  <si>
    <t>ESCALAFON</t>
  </si>
  <si>
    <t>HORAS</t>
  </si>
  <si>
    <t>BASE</t>
  </si>
  <si>
    <t>ESCALAFON2</t>
  </si>
  <si>
    <t>TOTAL</t>
  </si>
  <si>
    <t>AUXILIAR DE CATEDRA I</t>
  </si>
  <si>
    <t>AUXILIAR DE CATEDRA II</t>
  </si>
  <si>
    <t>FUERA DE CARRERA</t>
  </si>
  <si>
    <t>PERSONAL EXTRAORDINARIO</t>
  </si>
  <si>
    <t>PROFESOR AUXILIAR</t>
  </si>
  <si>
    <t>030404</t>
  </si>
  <si>
    <t>PROFESOR EXTRAORDINARIO</t>
  </si>
  <si>
    <t>PROFESOR INTERINO</t>
  </si>
  <si>
    <t>PROFESOR VISITANTE</t>
  </si>
  <si>
    <t>PROFESOR TEMPORAL</t>
  </si>
  <si>
    <t>PROFESOR TECNICO</t>
  </si>
  <si>
    <t>PROFESOR TECNICO ESPECIALIZADO</t>
  </si>
  <si>
    <t>PROFESOR TITULAR I</t>
  </si>
  <si>
    <t>PROFESOR TITULAR II</t>
  </si>
  <si>
    <t>PROFESOR TITULAR III</t>
  </si>
  <si>
    <t>PROFESOR TITULAR IV</t>
  </si>
  <si>
    <t>PROFESOR TITULAR V</t>
  </si>
  <si>
    <t>PROFESOR TITULAR VI</t>
  </si>
  <si>
    <t>PROFESOR TITULAR VII</t>
  </si>
  <si>
    <t>PROFESOR TITULAR VIII</t>
  </si>
  <si>
    <t>PROFESOR TITULAR IX</t>
  </si>
  <si>
    <t>PROFESOR TITULAR X</t>
  </si>
  <si>
    <t>PROFESOR TITULAR XI</t>
  </si>
  <si>
    <t>PROFESOR TITULAR XII</t>
  </si>
  <si>
    <t>ESCALAS PARA CALCULO DEL SUELDO BASE Y ESCALAFON DE PERSONAL ADMINISTRATIVO Y DE SERVICIOS</t>
  </si>
  <si>
    <t>ESCALAS SALARIALES VIGENTES A PARTIR DEL 01 DE SEPTIEMBRE 2017</t>
  </si>
  <si>
    <t xml:space="preserve"> (Aprobadas por el C.S.U. punto CUARTO Inciso 4.4, Acta No. 14-2017)</t>
  </si>
  <si>
    <t>MINIMA</t>
  </si>
  <si>
    <t>MAXIMA</t>
  </si>
  <si>
    <t>Horas</t>
  </si>
  <si>
    <t>años</t>
  </si>
  <si>
    <t>Sueldo Base</t>
  </si>
  <si>
    <t>Escalafón</t>
  </si>
  <si>
    <t>Complemento Salarial</t>
  </si>
  <si>
    <t xml:space="preserve">(A) sueldo total  </t>
  </si>
  <si>
    <t>A continuación puede consultar el sueldo para determinado puesto administrativo</t>
  </si>
  <si>
    <t>PUESTO</t>
  </si>
  <si>
    <t>MISCELANEO III</t>
  </si>
  <si>
    <t>MISCELANEO  II</t>
  </si>
  <si>
    <t>TABLA DE CALCULOS PARA  EL ESCALAFON</t>
  </si>
  <si>
    <t>DE PERSONAL ADMINISTRATIVO</t>
  </si>
  <si>
    <t>FAVOR DE NO TOCAR ESTA HOJA  SIN AUTORIZACION</t>
  </si>
  <si>
    <t>Punto Cuarto Inciso 4.4 Acta 5-2015</t>
  </si>
  <si>
    <t>diferencia</t>
  </si>
  <si>
    <t>Suma</t>
  </si>
  <si>
    <t>Vigente a partir del 1 de enero 2015</t>
  </si>
  <si>
    <t>max-min</t>
  </si>
  <si>
    <t>De 1 a 5 años</t>
  </si>
  <si>
    <t>entre 6 y 15 años</t>
  </si>
  <si>
    <t>mayor de 15 años</t>
  </si>
  <si>
    <t>todo</t>
  </si>
  <si>
    <t>cuota minima</t>
  </si>
  <si>
    <t>promcion docente</t>
  </si>
  <si>
    <t>cuota max</t>
  </si>
  <si>
    <t xml:space="preserve">AGENTE DE VIGILANCIA I </t>
  </si>
  <si>
    <t>AGENTE DE VIGILANCIA II</t>
  </si>
  <si>
    <t>ALBAÑIL</t>
  </si>
  <si>
    <t>ARCHIVISTA</t>
  </si>
  <si>
    <t>ASESOR DE ASUNTOS JURIDICOS</t>
  </si>
  <si>
    <t>ASESOR DE OBRAS DE INGENIERIA Y CONSTRUCCION</t>
  </si>
  <si>
    <t>ASESOR DE PROYECTOS ARQUITECTONICOS</t>
  </si>
  <si>
    <t>ASESOR ESPECIFICO</t>
  </si>
  <si>
    <t>ASESOR FINANCIERO</t>
  </si>
  <si>
    <t>ASESOR PLANIFADOR</t>
  </si>
  <si>
    <t>ASISTENTE ADMINISTRATIVO</t>
  </si>
  <si>
    <t>ASISTENTE ADMINISTRATIVO - FINANCIERO DEL PLAN DE PRESTACIONES</t>
  </si>
  <si>
    <t>ASISTENTE DE DIRECCION</t>
  </si>
  <si>
    <t>ASISTENTE DE MUSEO</t>
  </si>
  <si>
    <t>ASISTENTE EJECUTIVO DE LA DIRECCION GENERAL FINANCIERA</t>
  </si>
  <si>
    <t>ASISTENTE FINANCIERO II</t>
  </si>
  <si>
    <t>ASISTETE DE DIRECTOR DE TEATRO</t>
  </si>
  <si>
    <t>AUDITOR GENERAL</t>
  </si>
  <si>
    <t>AUXILIAR CONTROL ACADEMICO I</t>
  </si>
  <si>
    <t>AUXILIAR CONTROL ACADEMICO II</t>
  </si>
  <si>
    <t>AUXILIAR DE ACTIVIDADES CULTURALES</t>
  </si>
  <si>
    <t>AUXILIAR DE ARQUITECTO</t>
  </si>
  <si>
    <t>AUXILIAR DE AUDITORIA</t>
  </si>
  <si>
    <t>AUXILIAR DE AUTOPSIAS</t>
  </si>
  <si>
    <t xml:space="preserve">AUXILIAR DE BIBLIOTECA I </t>
  </si>
  <si>
    <t>AUXILIAR DE BIBLIOTECA II</t>
  </si>
  <si>
    <t>AUXILIAR DE CLINICA ODONTOLOGICA</t>
  </si>
  <si>
    <t>AUXILIAR DE COMPRAS Y SUMINISTRSO</t>
  </si>
  <si>
    <t>AUXILIAR DE CORRECTOR DE PRUEBAS</t>
  </si>
  <si>
    <t>AUXILIAR DE DISEÑO GRAFICO</t>
  </si>
  <si>
    <t>AUXILIAR DE ENFERMERIA</t>
  </si>
  <si>
    <t>AUXILIAR DE ESTADIGRAFO</t>
  </si>
  <si>
    <t>AUXILIAR DE EVALUACION</t>
  </si>
  <si>
    <t>AUXILIAR DE IMPORTACIONES</t>
  </si>
  <si>
    <t>AUXILIAR DE INVESTIGACION CIENTIFICA I</t>
  </si>
  <si>
    <t>AUXILIAR DE INVESTIGACION CIENTIFICA II</t>
  </si>
  <si>
    <t>AUXILIAR DE INVESTIGACION CIENTIFICA III</t>
  </si>
  <si>
    <t>AUXILIAR DE JURIDICO I</t>
  </si>
  <si>
    <t>AUXILIAR DE LABORATORIO I</t>
  </si>
  <si>
    <t>AUXILIAR DE LABORATORIO II</t>
  </si>
  <si>
    <t>AUXILIAR DE LABORATORIO III</t>
  </si>
  <si>
    <t>AUXILIAR DE MEDIOS AUDIOVISUALES</t>
  </si>
  <si>
    <t>AUXILIAR DE ORIENTACION VOCACIONAL</t>
  </si>
  <si>
    <t>AUXILIAR DE PRESTACIONES</t>
  </si>
  <si>
    <t>AUXILIAR DE RECURSOS HUMANOS</t>
  </si>
  <si>
    <t xml:space="preserve">AUXILIAR DE REGISTRO I </t>
  </si>
  <si>
    <t>AUXILIAR DE REGISTRO II</t>
  </si>
  <si>
    <t>AUXILIAR DE REGISTRO IIA</t>
  </si>
  <si>
    <t>AUXILIAR DE SERVICIOS I</t>
  </si>
  <si>
    <t>AUXILIAR DE SERVICIOS II</t>
  </si>
  <si>
    <t>AUXILIAR DE TESORERO I</t>
  </si>
  <si>
    <t xml:space="preserve">AUXILIAR DE TESORERO II </t>
  </si>
  <si>
    <t>AUXILIAR DE TESORERO III</t>
  </si>
  <si>
    <t>AUXILIAR DE VENTAS</t>
  </si>
  <si>
    <t xml:space="preserve">AUXILIAR JURIDICO II </t>
  </si>
  <si>
    <t>AUXILIAR JURIDICO III</t>
  </si>
  <si>
    <t>AUXILIAR JURIDICO IV</t>
  </si>
  <si>
    <t>AYUDANTE DE ALMACEN</t>
  </si>
  <si>
    <t>AYUDANTE DE CATEDRA I</t>
  </si>
  <si>
    <t>AYUDANTE DE CATEDRA II</t>
  </si>
  <si>
    <t>AYUDANTE DE IMPRENTA</t>
  </si>
  <si>
    <t xml:space="preserve">AYUDANTE DE TRABAJO OPERATIVO </t>
  </si>
  <si>
    <t>BIBLIOTECARIO</t>
  </si>
  <si>
    <t>CAJERO GENERAL</t>
  </si>
  <si>
    <t>CARPINTERO I</t>
  </si>
  <si>
    <t>CARPINTERO II</t>
  </si>
  <si>
    <t>CONSEJERO DEL RECTOR</t>
  </si>
  <si>
    <t>CONTADOR DEL PLAN DE PRESTACIONES</t>
  </si>
  <si>
    <t>CONTADOR GENERAL</t>
  </si>
  <si>
    <t xml:space="preserve">CONTADOR I </t>
  </si>
  <si>
    <t>CONTADOR II</t>
  </si>
  <si>
    <t>COORDINADOR DE AREA DE AUDITORIA</t>
  </si>
  <si>
    <t>COORDINADOR DE AREA DE RECURSOS HUMANOS</t>
  </si>
  <si>
    <t>COORDINADOR DE AREA PROTEGIDA</t>
  </si>
  <si>
    <t>COORDINADOR DE CINEMATECA</t>
  </si>
  <si>
    <t>COORDINADOR DE PROGRAMACION PRESUPUESTARIA</t>
  </si>
  <si>
    <t>COORDINADOR GENERAL DE PLANIFICACION</t>
  </si>
  <si>
    <t>CORRECTOR DE PRUEBAS</t>
  </si>
  <si>
    <t>COTIZADOR</t>
  </si>
  <si>
    <t xml:space="preserve">DECANO </t>
  </si>
  <si>
    <t>DIAGRAMADOR</t>
  </si>
  <si>
    <t>DIBUJANTE</t>
  </si>
  <si>
    <t>DIBUJANTE DE CONTRUCCION</t>
  </si>
  <si>
    <t>DIRECTOR CENTRO INVESTIGACION CIENTIFICA I</t>
  </si>
  <si>
    <t>DIRECTOR DE ASUNTOS JURIDICOS</t>
  </si>
  <si>
    <t>DIRECTOR DE CENTRO DE INVESTIGACION CIENTIFICA II</t>
  </si>
  <si>
    <t>DIRECTOR DE CENTRO REGIONAL</t>
  </si>
  <si>
    <t>DIRECTOR DE CENTRO UNIVERSITARIO DE OCCIDENTE</t>
  </si>
  <si>
    <t>DIRECTOR DE CORO</t>
  </si>
  <si>
    <t>DIRECTOR DE ESCUELA NO FACULTATIVA</t>
  </si>
  <si>
    <t>DIRECTOR DE FINCAS UNIVERSITARIAS</t>
  </si>
  <si>
    <t>DIRECTOR DE MARIMBA DE CONCIERTO</t>
  </si>
  <si>
    <t>DIRECTOR DE TEATRO</t>
  </si>
  <si>
    <t>DIRECTOR GENERAL DE ADMINISTRACION</t>
  </si>
  <si>
    <t>DIRECTOR GENERAL DE DOCENCIA</t>
  </si>
  <si>
    <t>DIRECTOR GENERAL DE EXTENSION UNIVERSITARIA</t>
  </si>
  <si>
    <t>DIRECTOR GENERAL DE INVESTIGACION CIENTIFICA</t>
  </si>
  <si>
    <t>DISEÑADOR GRAFICO</t>
  </si>
  <si>
    <t>DOCUMENTALISTA</t>
  </si>
  <si>
    <t>EDITOR DE PUBLICACIONES</t>
  </si>
  <si>
    <t>ELECTRICISTA</t>
  </si>
  <si>
    <t>ELECTROMECANICO</t>
  </si>
  <si>
    <t>ENCARGADO DE ALMACEN CENTRAL</t>
  </si>
  <si>
    <t>ENCARGADO DE ARCHIVO</t>
  </si>
  <si>
    <t>ENCARGADO DE AREA DE IMPRESIÓN</t>
  </si>
  <si>
    <t>ENCARGADO DE COMPRAS LOCALES</t>
  </si>
  <si>
    <t>ENCARGADO DE ENCUADERNACION</t>
  </si>
  <si>
    <t>ENCARGADO DE FINCA I</t>
  </si>
  <si>
    <t>ENCARGADO DE FINCA II</t>
  </si>
  <si>
    <t>ENCARGADO DE FOTOGRABADO</t>
  </si>
  <si>
    <t>ENCARGADO DE IMPORTACIONES</t>
  </si>
  <si>
    <t>ENCARGADO DE MANTENIMIENTO I</t>
  </si>
  <si>
    <t>ENCARGADO DE MANTENIMIENTO II</t>
  </si>
  <si>
    <t>ENCARGADO DE MENSAJERIA Y TRANSPORTE</t>
  </si>
  <si>
    <t>ENCARGADO DE REPRODUCCION DE MATERIALES</t>
  </si>
  <si>
    <t>ENCARGADO DE SALA DE VENTAS</t>
  </si>
  <si>
    <t>ENCARGADO DE SERVICIOS I</t>
  </si>
  <si>
    <t>ENCARGADO DE SERVICIOS II</t>
  </si>
  <si>
    <t>ENCARGADO DE TIPOGRAFIA</t>
  </si>
  <si>
    <t>ENCARGADO DE TRANSPORTE Y MECANICA</t>
  </si>
  <si>
    <t>ENCARGADO DE VIGILANTES</t>
  </si>
  <si>
    <t>ENCUADERNADOR</t>
  </si>
  <si>
    <t>ENFERMERA GRADUADA</t>
  </si>
  <si>
    <t>ENSAYISTA DE CONJUNTO CORAL</t>
  </si>
  <si>
    <t>ENTRENADOR DEPORTIVO I</t>
  </si>
  <si>
    <t>ENTRENADOR DEPORTIVO II</t>
  </si>
  <si>
    <t>ESTADIGRAFO</t>
  </si>
  <si>
    <t>FOTOGRAFO</t>
  </si>
  <si>
    <t>FOTOMECANICO</t>
  </si>
  <si>
    <t>FUERA DE CLASIFICACION</t>
  </si>
  <si>
    <t>GUARDA RECURSOS NATURALES I</t>
  </si>
  <si>
    <t>GUARDA RECURSOS NATURALES II</t>
  </si>
  <si>
    <t>GUARDALMACEN I</t>
  </si>
  <si>
    <t>GUARDALMACEN II</t>
  </si>
  <si>
    <t>GUARDIAN AGROPECUARIO</t>
  </si>
  <si>
    <t>GUILLONISTA</t>
  </si>
  <si>
    <t>HERRERO SOLDADOR</t>
  </si>
  <si>
    <t>INSTRUCTOR ARTISTICO</t>
  </si>
  <si>
    <t>INSTRUCTOR DE ARTES Y OFICIOS</t>
  </si>
  <si>
    <t>JARDINERO</t>
  </si>
  <si>
    <t>JEFE AREAS PROTEGIDAS</t>
  </si>
  <si>
    <t>JEFE DE ARCHIVO GENERAL</t>
  </si>
  <si>
    <t>JEFE DE BIBLIOTECA CENTRAL</t>
  </si>
  <si>
    <t>JEFE DE BIENESTAR ESTUDIANTIL UNIVERSITARIO</t>
  </si>
  <si>
    <t>JEFE DE CENTRO CULTURAL UNIVERSITARIO</t>
  </si>
  <si>
    <t xml:space="preserve">JEFE DE CENTRO DE COMPUTO I </t>
  </si>
  <si>
    <t>JEFE DE CENTRO DE COMPUTO II</t>
  </si>
  <si>
    <t>JEFE DE CENTRO DE LENGUAS</t>
  </si>
  <si>
    <t>JEFE DE CONTROL ACADEMICO</t>
  </si>
  <si>
    <t>JEFE DE DEPARTAMENTO DE EVALUACION Y PROMOCION DE PERSONAL DOCENTE</t>
  </si>
  <si>
    <t>JEFE DE DEPORTES</t>
  </si>
  <si>
    <t>JEFE DE DESARROLLO ORGANIZACIONAL</t>
  </si>
  <si>
    <t>JEFE DE DISEÑO GRAFICO</t>
  </si>
  <si>
    <t>JEFE DE DISEÑO, URBANIZACION Y CONSTRUCCION</t>
  </si>
  <si>
    <t>JEFE DE DISTRIBUCION EDITORIA</t>
  </si>
  <si>
    <t>JEFE DE DIVISION DE RECURSOS HUMANOS</t>
  </si>
  <si>
    <t>JEFE DE EDITORIA UNIVERSITARIA</t>
  </si>
  <si>
    <t>JEFE DE ESTUDIOS SOCIOECONOMICOS ESTUDIANTILES</t>
  </si>
  <si>
    <t>JEFE DE FARMACIA UNIVERSITARIA</t>
  </si>
  <si>
    <t>JEFE DE INFORMACION Y RELACIONES PUBLICAS</t>
  </si>
  <si>
    <t>JEFE DE INFRAESTRUCTURA FISICA Y SERVICIOS</t>
  </si>
  <si>
    <t>JEFE DE ORIENTACION VOCACIONAL UNIVERSITARIA</t>
  </si>
  <si>
    <t>JEFE DE PRESUPUESTO</t>
  </si>
  <si>
    <t>JEFE DE PROCESOS BIBLIOTECOLOGICOS</t>
  </si>
  <si>
    <t>JEFE DE PROGRAMACION PRESUPUESTARIA</t>
  </si>
  <si>
    <t>JEFE DE PRVEEDURIA</t>
  </si>
  <si>
    <t>JEFE DE REGISTRO Y ESTADISTICA I</t>
  </si>
  <si>
    <t>JEFE DE REGISTRO Y ESTADISTICA II</t>
  </si>
  <si>
    <t xml:space="preserve">JEFE DE TALLER DE IMPRESIÓN I </t>
  </si>
  <si>
    <t>JEFE DE TALLER DE IMPRESIÓN II</t>
  </si>
  <si>
    <t>JEFE DEL PLAN DE PRESTACIONES</t>
  </si>
  <si>
    <t>JEFE MANTENIMIENTO DE INFRAESTRUCTURA FISICA</t>
  </si>
  <si>
    <t>JEFE SERVICIOS GENERALES</t>
  </si>
  <si>
    <t>LABORATORISTA I</t>
  </si>
  <si>
    <t>LABORATORISTA II</t>
  </si>
  <si>
    <t>MAESTRO DE EDUCACION PRIMARIA</t>
  </si>
  <si>
    <t>MARIMBISTA DE CONCIERTO</t>
  </si>
  <si>
    <t>MECANICO AUTOMOTRIZ</t>
  </si>
  <si>
    <t>MECANICO DE PROTESIS DENTAL</t>
  </si>
  <si>
    <t>MECANICO GENERAL</t>
  </si>
  <si>
    <t>MENSAJERO I</t>
  </si>
  <si>
    <t>MENSAJERO II</t>
  </si>
  <si>
    <t>OFICINISTA I</t>
  </si>
  <si>
    <t>OFICINISTA II</t>
  </si>
  <si>
    <t>OFICINISTA III</t>
  </si>
  <si>
    <t>OPERADOR DE EQUIPO REPRODUCCION DE MATERIALES II</t>
  </si>
  <si>
    <t>OPERADOR DE INFORMATICA I</t>
  </si>
  <si>
    <t>OPERADOR DE INFORMATICA II</t>
  </si>
  <si>
    <t>OPERADOR EQUIPO PARA DIAGNOSTICOS MEDICOS</t>
  </si>
  <si>
    <t>OPERADOR EQUIPO REPRODUCCION DE MATERIALES I</t>
  </si>
  <si>
    <t xml:space="preserve">OPERADOR TIPOGRAFICO I </t>
  </si>
  <si>
    <t>OPERADOR TIPOGRAFICO II</t>
  </si>
  <si>
    <t>PEON</t>
  </si>
  <si>
    <t>PERIODISTA I</t>
  </si>
  <si>
    <t>PERIODISTA II</t>
  </si>
  <si>
    <t>PIANISTA ACOMPAÑANTE</t>
  </si>
  <si>
    <t xml:space="preserve">PILOTO AUTOMOVILISTA I </t>
  </si>
  <si>
    <t>PILOTO AUTOMOVILISTA II</t>
  </si>
  <si>
    <t>PLOMERO</t>
  </si>
  <si>
    <t>PROFESIONAL CONTABLE (CAJA)</t>
  </si>
  <si>
    <t>PROFESIONAL DE ADMINISTRACION DE RECURSOS HUMANOS</t>
  </si>
  <si>
    <t>PROFESIONAL DE AUDITORIA</t>
  </si>
  <si>
    <t>PROFESIONAL DE CONTABILIDAD</t>
  </si>
  <si>
    <t>PROFESIONAL DE DESARROLLO ORGANIZACIONAL</t>
  </si>
  <si>
    <t xml:space="preserve">PROFESIONAL DE LABORATORIO I </t>
  </si>
  <si>
    <t>PROFESIONAL DE LABORATORIO II</t>
  </si>
  <si>
    <t>PROFESIONAL DE MEDIOS AUDIOVISUALES</t>
  </si>
  <si>
    <t xml:space="preserve">PROFESIONAL DE MUSEO I </t>
  </si>
  <si>
    <t>PROFESIONAL DE MUSEO II</t>
  </si>
  <si>
    <t>PROFESIONAL DE PRESTACIONES</t>
  </si>
  <si>
    <t>PROFESIONAL DE PRESUPUESTO</t>
  </si>
  <si>
    <t>PROFESIONAL DE SERV. BIB. Y DOC. III</t>
  </si>
  <si>
    <t>PROFESIONAL INVESTIGADOR II</t>
  </si>
  <si>
    <t>PROFESIONAL ORIENTADOR ESTUDIANTIL</t>
  </si>
  <si>
    <t>PROFESIONAL SER. BIB. Y DOC II</t>
  </si>
  <si>
    <t>PROFESIONAL SER. BIBL. Y DOC I</t>
  </si>
  <si>
    <t>PROFESIONAL SISTEMAS DE COMPUTACION</t>
  </si>
  <si>
    <t>PROFESOR DE NATACION Y SALVAVIDAS</t>
  </si>
  <si>
    <t>PROGRAMADOR DE COMPUTACION I</t>
  </si>
  <si>
    <t xml:space="preserve">PROGRAMADOR DE COMPUTACION II </t>
  </si>
  <si>
    <t>PROGRAMADOR DE COMPUTACION III</t>
  </si>
  <si>
    <t>RECEPTOR PAGADOR</t>
  </si>
  <si>
    <t>RECTOR</t>
  </si>
  <si>
    <t>REPARADOR DE EQUIPO TELEFONICO</t>
  </si>
  <si>
    <t xml:space="preserve">SECRETARIA EJECUTIVA I </t>
  </si>
  <si>
    <t>SECRETARIA EJECUTIVA II</t>
  </si>
  <si>
    <t>SECRETARIA I</t>
  </si>
  <si>
    <t>SECRETARIA II</t>
  </si>
  <si>
    <t>SECRETARIA III</t>
  </si>
  <si>
    <t>SECRETARIA IV</t>
  </si>
  <si>
    <t>SECRETARIO ADJUNTO</t>
  </si>
  <si>
    <t>SECRETARIO DE ESCUELA</t>
  </si>
  <si>
    <t>SECRETARIO DE ESCUELA I</t>
  </si>
  <si>
    <t>SECRETARIO DE ESCUELA II</t>
  </si>
  <si>
    <t>SECRETARIO DE FACULTAD</t>
  </si>
  <si>
    <t>SECRETARIO GENERAL</t>
  </si>
  <si>
    <t>SUBDIRECTOR DE ASUNTOS JURIDICOS</t>
  </si>
  <si>
    <t>SUBJEFE DE CAJA</t>
  </si>
  <si>
    <t>SUBJEFE DE CONTABILIDAD</t>
  </si>
  <si>
    <t>SUBJEFE DE DIVISION DE RECURSOS HUMANOS</t>
  </si>
  <si>
    <t>SUBJEFE DE REGISTRO Y ESTADISTICA</t>
  </si>
  <si>
    <t>SUP. DE ANALISIS Y PROGRAMACION DE COMPUTO</t>
  </si>
  <si>
    <t>SUPERVISOR DE CONTROL ACADEMICO</t>
  </si>
  <si>
    <t>SUPERVISOR DE OPERACIONES DE COMPUTACION</t>
  </si>
  <si>
    <t>TAQUILLERO</t>
  </si>
  <si>
    <t>TECNICO DE MUSEO</t>
  </si>
  <si>
    <t>TECNICO EN AYUDAS AUDIOVISUALES</t>
  </si>
  <si>
    <t>TECNICO EN ELECTRONICA</t>
  </si>
  <si>
    <t>TECNICO EN LEVANTADO DE TEXTOS I</t>
  </si>
  <si>
    <t>TECNICO EN LEVANTADO DE TEXTOS II</t>
  </si>
  <si>
    <t>TECNICO EN PRESTACIONES</t>
  </si>
  <si>
    <t>TECNICO EN PRODUCCION ANIMAL</t>
  </si>
  <si>
    <t>TELEFONISTA</t>
  </si>
  <si>
    <t>TESORERO I</t>
  </si>
  <si>
    <t>TESORERO II</t>
  </si>
  <si>
    <t>TESORERO III</t>
  </si>
  <si>
    <t>TESORERO Y DIRECTOR GENERAL FINANCIERO</t>
  </si>
  <si>
    <t>TRABAJADOR DE MANTENIMIENTO</t>
  </si>
  <si>
    <t>TRABAJADOR SOCIAL</t>
  </si>
  <si>
    <t>TRACTORISTA</t>
  </si>
  <si>
    <t>MISCELANEO   I</t>
  </si>
  <si>
    <t>CALCULO DE LA ANTIGUEDAD DEL PERSONAL ADMINISTRATIVO</t>
  </si>
  <si>
    <t>Fórmula: Escalafón = (Escala Max - Escala Min) x Horas x Porcentaje Acumulado</t>
  </si>
  <si>
    <t>% anual</t>
  </si>
  <si>
    <t>% acumulado</t>
  </si>
  <si>
    <t>ESCALAS VIGENTES A PARTIR DEL 1 DE ENERO DE 2009 (SEGÚN PUNTO CUARTO, INCISO 4.2 DEL ACTA 01-2009 DEL C.S.U.)</t>
  </si>
  <si>
    <t xml:space="preserve"> </t>
  </si>
  <si>
    <t>ESCALAS SALARIALES PERSONAL ADMINISTRATIVO Y DOCENTE</t>
  </si>
  <si>
    <t>Vigentes a partir del 1/1/2003</t>
  </si>
  <si>
    <t>vigencia a partir del 1-1-2006</t>
  </si>
  <si>
    <t>Vigencia a partir de marzo 2007</t>
  </si>
  <si>
    <t>Punto Cuarto, Inciso 4.1 del Acta 04-2008</t>
  </si>
  <si>
    <t>Punto Cuarto, Inciso 4.2 del Acta 01-2009</t>
  </si>
  <si>
    <t>Punto 4o. Inciso 4.4 Acta 1-2011</t>
  </si>
  <si>
    <t>Punto 2o. Acta No. 14-2013</t>
  </si>
  <si>
    <t>Punto Cuarto Inciso 4.4 Acta 14-2017</t>
  </si>
  <si>
    <t>cuota</t>
  </si>
  <si>
    <t>promocion</t>
  </si>
  <si>
    <t>cuota h/d/m</t>
  </si>
  <si>
    <t>vigente a partir del 1 de abril de 2008</t>
  </si>
  <si>
    <t>admon</t>
  </si>
  <si>
    <t>vigente a partir del 1 de enero de 2009</t>
  </si>
  <si>
    <t>vigente a partir del 1 de enero 2011</t>
  </si>
  <si>
    <t>Vigente a partir del 1 de julio 2013</t>
  </si>
  <si>
    <t>Vigente a partir del 1 de Septiembre 2017</t>
  </si>
  <si>
    <t>H / D / M min.</t>
  </si>
  <si>
    <t>docente</t>
  </si>
  <si>
    <t>max. P. Adm.</t>
  </si>
  <si>
    <t>Observaciones</t>
  </si>
  <si>
    <t>cuota MINIMA</t>
  </si>
  <si>
    <t>PROMOCION docente</t>
  </si>
  <si>
    <t>cuota MAXIMA</t>
  </si>
  <si>
    <t>#VALUE!</t>
  </si>
  <si>
    <t>YA NO EXISTE</t>
  </si>
  <si>
    <t>vigencia a partir del 1/09/2007</t>
  </si>
  <si>
    <t>VER AUXILIAR DE EVALUACION A</t>
  </si>
  <si>
    <t>AUXILIAR DE EVALUACION A</t>
  </si>
  <si>
    <t>SUELDO ASIGNADO</t>
  </si>
  <si>
    <t>VER JEFE DE PRESUPUESTO 042528</t>
  </si>
  <si>
    <t>*</t>
  </si>
  <si>
    <t>CALCULO DE JORNALES DEL RENGLON 035</t>
  </si>
  <si>
    <t>CONDICIONES</t>
  </si>
  <si>
    <t>SABEMOS DE UN CAPITAL DISPONIBLE</t>
  </si>
  <si>
    <t>SABEMOS EL SALARIO DIARIO Ó MINIMO</t>
  </si>
  <si>
    <t>C = CAPITAL</t>
  </si>
  <si>
    <t>S = SALARIO</t>
  </si>
  <si>
    <t>BONO MENSUAL 1100/30 =</t>
  </si>
  <si>
    <t>X = NUMERO DE JORNALES QUE DESEAMOS SABER</t>
  </si>
  <si>
    <t>PRESTACIONES:</t>
  </si>
  <si>
    <t>AL 31 de enero de 2015</t>
  </si>
  <si>
    <t>c - sx - sx(0.403889) - 36.66667x = 0</t>
  </si>
  <si>
    <t>capital</t>
  </si>
  <si>
    <t>salario diario</t>
  </si>
  <si>
    <t>x=</t>
  </si>
  <si>
    <t>PLAZAS CUYA DENOMINACIÓN SE MODIFICARÁ AL QUEDAR VACANTES TEMPORAL O DEFINITIVAMENTE, A PARTIR DE JULIO 2000,</t>
  </si>
  <si>
    <t>COMO PRODUCTO DE LA APLICACIÓN DEL ESTUDIO DE CLASIFICACIÓN DE PUESTOS, APROBADO POR EL CONSEJO SUPERIOR UNIVERSITARIO</t>
  </si>
  <si>
    <t>EN PUNTO SEGUNDO, ACTA 18-2000, DE FECHA 31 DE MAYO DE 2000.</t>
  </si>
  <si>
    <t>RECTORÍA</t>
  </si>
  <si>
    <t>CLASIFICACIÓN CONFORME ACTA 3-88</t>
  </si>
  <si>
    <t xml:space="preserve">CLASIFICACIÓN ASIGNADA CONFORME NUEVO SISTEMA DE </t>
  </si>
  <si>
    <t xml:space="preserve">DEL C.S.U., VIGENTE HASTA </t>
  </si>
  <si>
    <t xml:space="preserve">CLASIFICACIÓN DE PUESTOS Y ADMINISTRACIÓN DE SALARIOS </t>
  </si>
  <si>
    <t>EL 30 DE JUNIO DE 2000</t>
  </si>
  <si>
    <t>CONFORME ACTA 18-2000 DEL C.S.U., A PARTIR DEL 1 DE JULIO DE 2000</t>
  </si>
  <si>
    <t>REGISTRO</t>
  </si>
  <si>
    <t>PARTIDA PRESUPUESTARIA / PLAZA</t>
  </si>
  <si>
    <t>TÍTULO Y CÓDIGO DEL PUESTO</t>
  </si>
  <si>
    <t>ESCALA</t>
  </si>
  <si>
    <t>PERSONAL</t>
  </si>
  <si>
    <t>NOMBRE DEL TRABAJADOR</t>
  </si>
  <si>
    <t>(A CONSERVAR POR DERECHOS ADQUIRIDOS)</t>
  </si>
  <si>
    <t>(AL QUEDAR VACANTE)</t>
  </si>
  <si>
    <t>4.1.01.1.03.011/5</t>
  </si>
  <si>
    <t>Secretaria I</t>
  </si>
  <si>
    <t>293-308</t>
  </si>
  <si>
    <t>Secretaria IV</t>
  </si>
  <si>
    <t>330-345</t>
  </si>
  <si>
    <t>Secretaria III  *</t>
  </si>
  <si>
    <t>315-329</t>
  </si>
  <si>
    <t xml:space="preserve">Polanco Gil, Dina Maribel </t>
  </si>
  <si>
    <t xml:space="preserve">4.1.01.1.03.011/6 </t>
  </si>
  <si>
    <t>Secretaria II</t>
  </si>
  <si>
    <t>285-299</t>
  </si>
  <si>
    <t>Secretaria III</t>
  </si>
  <si>
    <t>300-314</t>
  </si>
  <si>
    <t>Vacante</t>
  </si>
  <si>
    <t>4.1.01.1.07.011/3</t>
  </si>
  <si>
    <t>278-292</t>
  </si>
  <si>
    <t>Secretaria I  **</t>
  </si>
  <si>
    <t>Urías, Denise Godínez Jermer (de)</t>
  </si>
  <si>
    <t>4.1.01.3.01.011/7</t>
  </si>
  <si>
    <t>Auxiliar de Tesorería I</t>
  </si>
  <si>
    <t>306-323</t>
  </si>
  <si>
    <t>Auxiliar de Tesorero III</t>
  </si>
  <si>
    <t>390-409</t>
  </si>
  <si>
    <t>Auxiliar de Tesorero I</t>
  </si>
  <si>
    <t>350-367</t>
  </si>
  <si>
    <t>Ovando, Blanca E. López (de)</t>
  </si>
  <si>
    <t>*   Operado en forma interina.</t>
  </si>
  <si>
    <t>**  Operado en forma definitiva.</t>
  </si>
  <si>
    <t>PLAZAS CUYA DENOMINACIÓN SE MODIFICARÁ AL QUEDAR VACANTES TEMPORAL O DEFINITIVAMENTE, A PARTIR DE JULIO 2000</t>
  </si>
  <si>
    <t>FACULTAD DE AGRONOMÍA</t>
  </si>
  <si>
    <t xml:space="preserve">4.1.02.2.14.011/4                                 </t>
  </si>
  <si>
    <t>Auxiliar de Laboratorio III</t>
  </si>
  <si>
    <t>267-279</t>
  </si>
  <si>
    <t>Auxiliar de Laboratorio I</t>
  </si>
  <si>
    <t>310-324</t>
  </si>
  <si>
    <t>Auxiliar de Servicios II</t>
  </si>
  <si>
    <t>260-272</t>
  </si>
  <si>
    <t>Echeverría  Sánchez, Pedro Isaías</t>
  </si>
  <si>
    <t>4.1.02.2.10.011/6</t>
  </si>
  <si>
    <t>Auxiliar de Biblioteca III</t>
  </si>
  <si>
    <t>Auxiliar de Biblioteca II</t>
  </si>
  <si>
    <t>Auxiliar de Biblioteca I</t>
  </si>
  <si>
    <t>Fausto Hernández, Marco Antonio</t>
  </si>
  <si>
    <t>05.25.16</t>
  </si>
  <si>
    <t>05.25.17</t>
  </si>
  <si>
    <t>FACULTAD DE ARQUITECTURA</t>
  </si>
  <si>
    <t xml:space="preserve">DEL C.S.U. VIGENTE HASTA </t>
  </si>
  <si>
    <t>CONFORME ACTA 18-2000 DEL C.S.U. A PARTIR DEL 1 DE JULIO DE 2000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</si>
  <si>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</si>
  <si>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4.1.03.1.01.011/5</t>
  </si>
  <si>
    <t>Asistente de Dirección II</t>
  </si>
  <si>
    <t>401-421</t>
  </si>
  <si>
    <t xml:space="preserve">Asistente Administrativo </t>
  </si>
  <si>
    <t>420-440</t>
  </si>
  <si>
    <t>Avendaño Molina, Laura Cristina</t>
  </si>
  <si>
    <t>4.1.03.1.01.011/10</t>
  </si>
  <si>
    <t>Duque Gereda, Graciela Marina</t>
  </si>
  <si>
    <t>4.1.03.1.01.011/14</t>
  </si>
  <si>
    <t>Oficinista III</t>
  </si>
  <si>
    <t>Oficinista II</t>
  </si>
  <si>
    <t>Montenegro Hernández,  Ana L.</t>
  </si>
  <si>
    <t>FACULTAD DE CIENCIAS JURÍDICAS Y SOCIALES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</si>
  <si>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</si>
  <si>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</si>
  <si>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 xml:space="preserve">TÍTULO Y CÓDIGO DEL PUESTO </t>
  </si>
  <si>
    <t>4.1.04.1.01.011/8</t>
  </si>
  <si>
    <t>Supervisor de Control Académico</t>
  </si>
  <si>
    <t>335-354</t>
  </si>
  <si>
    <t>Supervisor de control Académico</t>
  </si>
  <si>
    <t>385-404</t>
  </si>
  <si>
    <t>Auxiliar de Control Académico  I</t>
  </si>
  <si>
    <t>Ortiz Rodas, Brenda L.</t>
  </si>
  <si>
    <t>4.1.04.1.01.011/12</t>
  </si>
  <si>
    <t>Oficinista I</t>
  </si>
  <si>
    <t>Alonso Carrillo, Mónica Jeaneth</t>
  </si>
  <si>
    <t>4.1.04.1.01.011/13</t>
  </si>
  <si>
    <t>Cortez Hidalgo, Ana María</t>
  </si>
  <si>
    <t>4.1.04.1.01.011/16</t>
  </si>
  <si>
    <t>Auxiliar de Tesorería II</t>
  </si>
  <si>
    <t>Auxiliar de Tesorero II</t>
  </si>
  <si>
    <t>370-388</t>
  </si>
  <si>
    <t>Raxón Pérez, María Imelda</t>
  </si>
  <si>
    <t>4.1.04.1.01.011/17</t>
  </si>
  <si>
    <t>Álvarez Paredes, Edgar A.</t>
  </si>
  <si>
    <t>4.1.04.1.01.011/20</t>
  </si>
  <si>
    <t>García Zolote, César Emilio</t>
  </si>
  <si>
    <t>4.1.04.1.01.011/22</t>
  </si>
  <si>
    <t>Colmenares,. Hetel Villatoro S. (de)</t>
  </si>
  <si>
    <t>4.1.04.2.02.011/2</t>
  </si>
  <si>
    <t>Guevara Franco, Sandra Celeste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</si>
  <si>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</si>
  <si>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</si>
  <si>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4.1.04.2.02.011/5</t>
  </si>
  <si>
    <t>Oliva Fuentes, Irma del Rosario</t>
  </si>
  <si>
    <t>4.1.04.2.10.011/5</t>
  </si>
  <si>
    <t>Almengor López, Delma Lissette</t>
  </si>
  <si>
    <t xml:space="preserve">4.1.04.2.10.011/6                                 </t>
  </si>
  <si>
    <t>Tejeda, Clara Luz Herrera (de)</t>
  </si>
  <si>
    <t>4.1.04.2.15.011/3</t>
  </si>
  <si>
    <t>Oficinista I  **</t>
  </si>
  <si>
    <t>Gutiérrez, Ana C. Jurado (de)</t>
  </si>
  <si>
    <t>4.1.04.2.15.011/4</t>
  </si>
  <si>
    <t xml:space="preserve">Flores, Doris Nohelia García (de) </t>
  </si>
  <si>
    <t>4.1.04.2.15.011/5</t>
  </si>
  <si>
    <t>Barillas Mayorga, Edna Griselda</t>
  </si>
  <si>
    <t>4.1.04.2.15.011/7</t>
  </si>
  <si>
    <t>Miranda Sambrano, María Victoria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</si>
  <si>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</si>
  <si>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</si>
  <si>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4.1.04.2.18.011/2</t>
  </si>
  <si>
    <t>Castañaza Cárcamo, Astrid Xiomara</t>
  </si>
  <si>
    <t>4.1.04.3.07.011/1</t>
  </si>
  <si>
    <t>Vidal Osorio, Onelia Patricia</t>
  </si>
  <si>
    <t>FACULTAD DE CIENCIAS ECONÓMICAS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</si>
  <si>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</si>
  <si>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</si>
  <si>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4.1.05.1.01.011/11</t>
  </si>
  <si>
    <t>Chet Tol, Blanca Lidia</t>
  </si>
  <si>
    <t>4.1.05.1.01.011/18</t>
  </si>
  <si>
    <t>Martínez, Blanca Monzón (de)</t>
  </si>
  <si>
    <t>4.1.05.1.01.011/21</t>
  </si>
  <si>
    <t xml:space="preserve">Vacante </t>
  </si>
  <si>
    <t>4.1.05.1.01.011/23</t>
  </si>
  <si>
    <t>Arreaga, Blanca Estela Leiva (de)</t>
  </si>
  <si>
    <t>4.1.05.1.01.011/39</t>
  </si>
  <si>
    <t>Operador Equipo  Reprod. Mat. I</t>
  </si>
  <si>
    <t>263-275</t>
  </si>
  <si>
    <t>Operador Equipo  Reprod. Mat. II</t>
  </si>
  <si>
    <t>264-276</t>
  </si>
  <si>
    <t>Operador Equipo Reprod. Mat. I</t>
  </si>
  <si>
    <t>Rodríguez Díaz, Miguel Ángel</t>
  </si>
  <si>
    <t>4.1.05.2.04.011/1</t>
  </si>
  <si>
    <t>Fuentes Mata, Edith Anabella</t>
  </si>
  <si>
    <t>4.1.05.2.05.011/4</t>
  </si>
  <si>
    <t>Lorenzana Hernández, Aura Adela</t>
  </si>
  <si>
    <t>4.1.05.2.06.011/1</t>
  </si>
  <si>
    <t>Aldana, Sandra Castillo (de)</t>
  </si>
  <si>
    <t>4.1.05.3.01.011/2</t>
  </si>
  <si>
    <t>Auxiliar  Investigación Cient. II</t>
  </si>
  <si>
    <t>Auxiliar Investigación Cient. II</t>
  </si>
  <si>
    <t>Auxiliar Investigación Cient. I</t>
  </si>
  <si>
    <t>Alonzo Martínez, Rebeca</t>
  </si>
  <si>
    <t>4.1.05.1.01.011/15</t>
  </si>
  <si>
    <t>Palacios Granados, Sandra M.</t>
  </si>
  <si>
    <t>FACULTAD DE CIENCIAS QUÍMICAS Y FARMACIA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</si>
  <si>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</si>
  <si>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</si>
  <si>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4.1.06.1.01.011/8</t>
  </si>
  <si>
    <t>Oficinista II  **</t>
  </si>
  <si>
    <t>Arriola Flores, Edna</t>
  </si>
  <si>
    <t>4.1.06.1.02.011/2</t>
  </si>
  <si>
    <t>Encargado de Mantenimiento II</t>
  </si>
  <si>
    <t>Encargado de Mantenimiento I</t>
  </si>
  <si>
    <t>Trabajador de Mantenimiento</t>
  </si>
  <si>
    <t>Zavala Ardón, Lauro Silverio</t>
  </si>
  <si>
    <t>4.1.06.1.07.011/4</t>
  </si>
  <si>
    <t>Auxiliar de Servicios I</t>
  </si>
  <si>
    <t>256-267</t>
  </si>
  <si>
    <t>252-263</t>
  </si>
  <si>
    <t>Godinez Orozco, Obed Misael</t>
  </si>
  <si>
    <t>4.1.06.2.04.011/2</t>
  </si>
  <si>
    <t>Auxiliar de Laboratorio II</t>
  </si>
  <si>
    <t>López Sáenz, German Cecilio</t>
  </si>
  <si>
    <t>4.1.06.2.10.011/3</t>
  </si>
  <si>
    <t>317-335</t>
  </si>
  <si>
    <t>Solís Fuentes, Luis Eduardo</t>
  </si>
  <si>
    <t>4.1.06.2.10.011/4</t>
  </si>
  <si>
    <t>Auxiliar de Biblioteca I  **</t>
  </si>
  <si>
    <t>Ruiz, Aura E. Gramajo (de)</t>
  </si>
  <si>
    <t>4.1.06.2.11.011/2</t>
  </si>
  <si>
    <t>278-293</t>
  </si>
  <si>
    <t>García, Alma L. Álvarez García (de)</t>
  </si>
  <si>
    <t>4.1.06.3.13.011/6</t>
  </si>
  <si>
    <t>Auxiliar de Investig. Cient. I</t>
  </si>
  <si>
    <t>369-389</t>
  </si>
  <si>
    <t>Auxiliar de Investig. Cient. III</t>
  </si>
  <si>
    <t>450-470</t>
  </si>
  <si>
    <t>Auxiliar de Investig. Cient. II  **</t>
  </si>
  <si>
    <t>Kihn Pineda, Pablo Hermán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</si>
  <si>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</si>
  <si>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</si>
  <si>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4.1.06.3.13.011/7</t>
  </si>
  <si>
    <t>Auxiliar de Investig. Cient. II</t>
  </si>
  <si>
    <t>Auxiliar de Investig.  Cient. I</t>
  </si>
  <si>
    <t>Ramos Flores, Jorge Luis</t>
  </si>
  <si>
    <t>4.1.06.4.03.011/5</t>
  </si>
  <si>
    <t>López Figueroa, Carlos René</t>
  </si>
  <si>
    <t>4.1.06.2.08.011/2</t>
  </si>
  <si>
    <t>Gómez Galeano, Vilma Lucrecia</t>
  </si>
  <si>
    <t>4.1.06.2.12.011/2</t>
  </si>
  <si>
    <t>Lemus Gallardo, Ana María</t>
  </si>
  <si>
    <t>FACULTAD DE HUMANIDADES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</si>
  <si>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</si>
  <si>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4.1.07.1.01.011/26</t>
  </si>
  <si>
    <t>Agente de Vigilancia I</t>
  </si>
  <si>
    <t>Agente de Vigilancia II</t>
  </si>
  <si>
    <t>López Carías, Edgar</t>
  </si>
  <si>
    <t>4.1.07.2.06.011/1</t>
  </si>
  <si>
    <t>Román García, Verónica I.</t>
  </si>
  <si>
    <t xml:space="preserve">FACULTAD DE INGENIERÍA 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</si>
  <si>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</si>
  <si>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4.1.08.1.01.011/12</t>
  </si>
  <si>
    <t xml:space="preserve">Polanco Lemus, Mario Roderico </t>
  </si>
  <si>
    <t>4.1.08.1.01.011/13</t>
  </si>
  <si>
    <t>Juárez Cheguen, Edwin Osbaldo</t>
  </si>
  <si>
    <t>4.1.08.1.01.011/15</t>
  </si>
  <si>
    <t>Rita Carolina Caballeros Orrego</t>
  </si>
  <si>
    <t>4.1.08.1.01.011/26</t>
  </si>
  <si>
    <t>Piloto Automovilista II</t>
  </si>
  <si>
    <t>Piloto Automovilista I</t>
  </si>
  <si>
    <t>Mensajero II</t>
  </si>
  <si>
    <t>Pérez Sandoval, Catalino</t>
  </si>
  <si>
    <t>4.1.08.1.01.011/58</t>
  </si>
  <si>
    <t>Chew Del Cid, Norma Patricia</t>
  </si>
  <si>
    <t>Resolución JUP 62-2003, 13 agosto 2003.</t>
  </si>
  <si>
    <t>4.1.08.1.01.011/61</t>
  </si>
  <si>
    <t>284-298</t>
  </si>
  <si>
    <t>Mecánico General  (suprimida)</t>
  </si>
  <si>
    <t>270-283</t>
  </si>
  <si>
    <t>López Mejía, Alfredo René</t>
  </si>
  <si>
    <t>4.1.08.2.04.011/2</t>
  </si>
  <si>
    <t>Secretaria II  **</t>
  </si>
  <si>
    <t>4.1.08.2.06.011/1</t>
  </si>
  <si>
    <t xml:space="preserve">Bonilla Gálvez, Silvia </t>
  </si>
  <si>
    <t>4.1.08.2.07.011/1</t>
  </si>
  <si>
    <t xml:space="preserve">Castillo Quintana, Marta Estela </t>
  </si>
  <si>
    <t>4.1.08.2.12.011/1</t>
  </si>
  <si>
    <t>Del Cid Del Cid, Vilma Alicia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</si>
  <si>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</si>
  <si>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4.1.08.2.16.011/5</t>
  </si>
  <si>
    <t>Operador Equipo de Comp. II</t>
  </si>
  <si>
    <t>350-370</t>
  </si>
  <si>
    <t>Operador de Informática II</t>
  </si>
  <si>
    <t>Operador de Informática I</t>
  </si>
  <si>
    <t>FACULTAD DE CIENCIAS MEDICAS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</si>
  <si>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</si>
  <si>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</si>
  <si>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4.1.09.1.01.011/10</t>
  </si>
  <si>
    <t>Tobías Rodríguez, Aura Marina</t>
  </si>
  <si>
    <t>4.1.09.1.01.011/12</t>
  </si>
  <si>
    <t>Secretaria Ejecutiva II</t>
  </si>
  <si>
    <t>314-331</t>
  </si>
  <si>
    <t>Secretaria Ejecutiva I</t>
  </si>
  <si>
    <t>360-377</t>
  </si>
  <si>
    <t>Encargado de Archivo</t>
  </si>
  <si>
    <t xml:space="preserve">Hicks Ana, Jeannette </t>
  </si>
  <si>
    <t>4.1.09.1.01.011/15</t>
  </si>
  <si>
    <t xml:space="preserve">Soto, María Elena Solares (de) </t>
  </si>
  <si>
    <t>4.1.09.1.01.011/42</t>
  </si>
  <si>
    <t>Mensajero I</t>
  </si>
  <si>
    <t>Anleu Yapán, Miguel Ángel</t>
  </si>
  <si>
    <t xml:space="preserve"> 4.1.09.1.01.011/43</t>
  </si>
  <si>
    <t>López Ramos, Domingo Oswaldo</t>
  </si>
  <si>
    <t>4.1.09.2.02.011/8</t>
  </si>
  <si>
    <t xml:space="preserve">Lemus, Sonia J. Campos Palma (de) </t>
  </si>
  <si>
    <t>4.1.09.2.02.011/40</t>
  </si>
  <si>
    <t xml:space="preserve">Secretaria I </t>
  </si>
  <si>
    <t>Martínez Juárez, Marta Patricia</t>
  </si>
  <si>
    <t>4.1.09.2.02.011/41</t>
  </si>
  <si>
    <t>Castro Dávila, Catalina</t>
  </si>
  <si>
    <t>*  Operado en forma interina.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</si>
  <si>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</si>
  <si>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</si>
  <si>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4.1.09.2.02.011/42</t>
  </si>
  <si>
    <t>315-319</t>
  </si>
  <si>
    <t xml:space="preserve">Turcios Ponce, Glida M. </t>
  </si>
  <si>
    <t>4.1.09.2.02.011/43</t>
  </si>
  <si>
    <t xml:space="preserve">Ramos, Lourdes Mazariegos (de)  </t>
  </si>
  <si>
    <t>4.1.09.2.02.011/44</t>
  </si>
  <si>
    <t>Mena González, Ana Elizabeth</t>
  </si>
  <si>
    <t>4.1.09.2.02.011/45</t>
  </si>
  <si>
    <t>Ayala Quezada, Mayra</t>
  </si>
  <si>
    <t>4.1.09.2.02.011/72</t>
  </si>
  <si>
    <t xml:space="preserve">Auxiliar de Servicios I </t>
  </si>
  <si>
    <t>Auxiliar de Servicios I  **</t>
  </si>
  <si>
    <t xml:space="preserve">Franco Morales, Flavio </t>
  </si>
  <si>
    <t>4.1.09.2.02.011/77</t>
  </si>
  <si>
    <t>330-314</t>
  </si>
  <si>
    <t xml:space="preserve">De León, Vilma Pascual Rosales (de) </t>
  </si>
  <si>
    <t>** Operado en forma definitiva.</t>
  </si>
  <si>
    <t>FACULTAD DE ODONTOLOGÍA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</si>
  <si>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</si>
  <si>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4.1.10.1.01.011/5</t>
  </si>
  <si>
    <t>Asistente Financiero III</t>
  </si>
  <si>
    <t>378-398</t>
  </si>
  <si>
    <t>Barrera Arrecis, Lourdes Aída</t>
  </si>
  <si>
    <t>4.1.10.1.01.011/9</t>
  </si>
  <si>
    <t>Young Vásquez, Carola</t>
  </si>
  <si>
    <t>FACULTAD DE MEDICINA VETERINARIA Y ZOOTECNIA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</si>
  <si>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</si>
  <si>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</si>
  <si>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4.1.11.1.01.011/3</t>
  </si>
  <si>
    <t>Encargado de Finca II</t>
  </si>
  <si>
    <t>Encargado de Finca I  *</t>
  </si>
  <si>
    <t>Ciraiz López, José Rafael</t>
  </si>
  <si>
    <t>4.1.11.1.01.011/13</t>
  </si>
  <si>
    <t xml:space="preserve">Encargado de Servicios II </t>
  </si>
  <si>
    <t>Encargado de Servicios I</t>
  </si>
  <si>
    <t>Tiul Coy, Ricardo</t>
  </si>
  <si>
    <t>4.1.11.1.01.011/14</t>
  </si>
  <si>
    <t>Carpintero I</t>
  </si>
  <si>
    <t>Carpintero II</t>
  </si>
  <si>
    <t>Carrillo, Carlos Abraham</t>
  </si>
  <si>
    <t>4.1.11.1.01.011/15</t>
  </si>
  <si>
    <t>4.1.11.2.02.011/6</t>
  </si>
  <si>
    <t xml:space="preserve">Laboratorista </t>
  </si>
  <si>
    <t>Laboratorista I</t>
  </si>
  <si>
    <t xml:space="preserve">Bravatti Mejía, Harry Cristian </t>
  </si>
  <si>
    <t>4.1.11.2.02.011/7</t>
  </si>
  <si>
    <t xml:space="preserve">Cutzán Quel, Martín </t>
  </si>
  <si>
    <t>4.1.11.2.02.011/13</t>
  </si>
  <si>
    <t xml:space="preserve">Auxiliar de Laboratorio I </t>
  </si>
  <si>
    <t xml:space="preserve">Gaytán Calito, Edgar Salomón </t>
  </si>
  <si>
    <t>4.1.11.2.02.011/20</t>
  </si>
  <si>
    <t>Auxiliar de Laboratorio I  **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</si>
  <si>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</si>
  <si>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</si>
  <si>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4.1.11.1.01.011/10</t>
  </si>
  <si>
    <t>Villagrán, Anabella Paiz (de)</t>
  </si>
  <si>
    <t>12.05.57</t>
  </si>
  <si>
    <t>12.05.56</t>
  </si>
  <si>
    <t>4.1.11.2.02.011/23</t>
  </si>
  <si>
    <t>Barillas, Irma Yolanda Juárez (de)</t>
  </si>
  <si>
    <t>4.1.11.2.02.011/28</t>
  </si>
  <si>
    <t xml:space="preserve">Secretaria II </t>
  </si>
  <si>
    <t xml:space="preserve">Rivera, Sara L. Alvarado G. (de) </t>
  </si>
  <si>
    <t>4.1.11.2.02.011/29</t>
  </si>
  <si>
    <t xml:space="preserve">Izaguirre Hernández, Aura Leticia </t>
  </si>
  <si>
    <t>4.1.11.2.03.011/1</t>
  </si>
  <si>
    <t>300-345</t>
  </si>
  <si>
    <t>Reyna Paz, Miriam Judith</t>
  </si>
  <si>
    <t>4.1.11.2.03.011/3</t>
  </si>
  <si>
    <t>Bendfelt Estrada, Xiomara J.</t>
  </si>
  <si>
    <t>CENTRO UNIVERSITARIO DE OCCIDENTE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</si>
  <si>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</si>
  <si>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</si>
  <si>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4.1.12.2.14.011/2</t>
  </si>
  <si>
    <t>Entrenador Deportivo I</t>
  </si>
  <si>
    <t>Entrenador Deportivo II</t>
  </si>
  <si>
    <t xml:space="preserve">Chávez Vásquez, Lorenzo Seth </t>
  </si>
  <si>
    <t>ESCUELA DE HISTORIA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</si>
  <si>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</si>
  <si>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</si>
  <si>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4.1.13.1.01.11/3</t>
  </si>
  <si>
    <t>Liutti, Silvia Brolo Luna (de)</t>
  </si>
  <si>
    <t>Asistente Financiero I</t>
  </si>
  <si>
    <t>Tesorero III</t>
  </si>
  <si>
    <t>Tesorero II</t>
  </si>
  <si>
    <t>4.1.13.1.01.011/8</t>
  </si>
  <si>
    <t>Guardalmacén I</t>
  </si>
  <si>
    <t>Caballeros López, Alma A.</t>
  </si>
  <si>
    <t>ESCUELA DE CIENCIAS PSICOLÓGICAS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</si>
  <si>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</si>
  <si>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</si>
  <si>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4.1.14.1.01.011/5</t>
  </si>
  <si>
    <t>Auxiliar de Control Académico II</t>
  </si>
  <si>
    <t>Lee León, Lilian Odette</t>
  </si>
  <si>
    <t>4.1.14.1.01.011/6</t>
  </si>
  <si>
    <t>Coronado López, Sandra P.</t>
  </si>
  <si>
    <t>4.1.14.1.01.011/8</t>
  </si>
  <si>
    <t xml:space="preserve">Secretaria IV </t>
  </si>
  <si>
    <t>Secretaria III  **</t>
  </si>
  <si>
    <t xml:space="preserve">Villegas de Martinez Aura C. </t>
  </si>
  <si>
    <t>4.1.14.1.01.011/15</t>
  </si>
  <si>
    <t>Cadenillas H. Isabel</t>
  </si>
  <si>
    <t>4.1.14.1.01.011/17</t>
  </si>
  <si>
    <t>Encargado de Servicios II</t>
  </si>
  <si>
    <t xml:space="preserve">Cruz Juan Francisco </t>
  </si>
  <si>
    <t>4.1.14.2.01.011/5</t>
  </si>
  <si>
    <t>Díaz Ortiz, Nora Leticia</t>
  </si>
  <si>
    <t>CENTRO UNIVERSITARIO DEL NORTE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</si>
  <si>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</si>
  <si>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</si>
  <si>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4.1.15.1.01.011/3</t>
  </si>
  <si>
    <t>Alvarado Fernández, Vilma Leticia</t>
  </si>
  <si>
    <t>Resolución JUP No. 025-2002, 26 junio.</t>
  </si>
  <si>
    <t>A N E X O</t>
  </si>
  <si>
    <t>CENTRO DE ESTUDIOS URBANOS Y REGIONALES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</si>
  <si>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</si>
  <si>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4.1.16.3.01.011/3</t>
  </si>
  <si>
    <t>Auxiliar de Investigación Científica II</t>
  </si>
  <si>
    <t>Auxiliar de Investigación Científica III</t>
  </si>
  <si>
    <t xml:space="preserve">Morales Borrayo, Nelson Orlando </t>
  </si>
  <si>
    <t>Resolución JUP No. 002-2001, 30 enero.</t>
  </si>
  <si>
    <t>4.1.16.3.01.022/1</t>
  </si>
  <si>
    <t xml:space="preserve">Ordóñez Montepeque, Blanca Ileana </t>
  </si>
  <si>
    <t>Resolución JUP No. 001-2001, 30 enero.</t>
  </si>
  <si>
    <t>4.1.16.1.01.011/4</t>
  </si>
  <si>
    <t>Operador de Equipo Rep. Materiales I</t>
  </si>
  <si>
    <t>Encargado de Reproducción Materiales</t>
  </si>
  <si>
    <t>Operador de Equipo Rep. Mat. I</t>
  </si>
  <si>
    <t>Reyes Romero, Julio Alfredo</t>
  </si>
  <si>
    <t>Resolución JUP No. 15-2002, 9 abril.</t>
  </si>
  <si>
    <t>4.1.16.3.01.011/5</t>
  </si>
  <si>
    <t xml:space="preserve">Valenzuela Amaya, Clara G. </t>
  </si>
  <si>
    <t>ESCUELA DE CIENCIAS DE LA COMUNICACIÓN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</si>
  <si>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</si>
  <si>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</si>
  <si>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4.1.17.2.02.011/1</t>
  </si>
  <si>
    <t>González F., Axel Teodoro</t>
  </si>
  <si>
    <t>Técnico en Ayudas Audiovisuales</t>
  </si>
  <si>
    <t>485-505</t>
  </si>
  <si>
    <t>Auxiliar de Medios Audiovisuales</t>
  </si>
  <si>
    <t>05.10.21</t>
  </si>
  <si>
    <t>ESCUELA DE CIENCIA POLÍTICA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</si>
  <si>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</si>
  <si>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</si>
  <si>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4.1.18.1.01.011/4</t>
  </si>
  <si>
    <t>Auxiliar de Control Académico I</t>
  </si>
  <si>
    <t>Calvo Menéndez, Carlos</t>
  </si>
  <si>
    <t>4.1.18.3.01.011/8</t>
  </si>
  <si>
    <t>Guzmán Carranza, Leda Lisbeth</t>
  </si>
  <si>
    <t>DIVISIÓN DE BIENESTAR ESTUDIANTIL UNIVERSITARIO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</si>
  <si>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</si>
  <si>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4.1.20.1.01.011/7</t>
  </si>
  <si>
    <t xml:space="preserve">DIRECCIÓN GENERAL DE DOCENCIA 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</si>
  <si>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</si>
  <si>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</si>
  <si>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4.1.21.1.03.011/3</t>
  </si>
  <si>
    <t>Auxiliar de Tesorero II  **</t>
  </si>
  <si>
    <t>Rosales Saravia, Kellyn</t>
  </si>
  <si>
    <t>4.1.21.1.04.011/3</t>
  </si>
  <si>
    <t>Auxiliar de Estadística I</t>
  </si>
  <si>
    <t>Auxiliar de Estadígrafo</t>
  </si>
  <si>
    <t>Oficinista II  *</t>
  </si>
  <si>
    <t>Díaz Sarmientos, Sara</t>
  </si>
  <si>
    <t>4.1.21.3.01.011/16</t>
  </si>
  <si>
    <t>Auxiliar Investigación Científica II</t>
  </si>
  <si>
    <t>Auxiliar Investigación Científica I  **</t>
  </si>
  <si>
    <t>Alburez Ortega, Gloria Adela</t>
  </si>
  <si>
    <t>4.1.21.1.01.011/4</t>
  </si>
  <si>
    <t>Tesorero I</t>
  </si>
  <si>
    <t>Granados Aragón, Silvia Angélica</t>
  </si>
  <si>
    <t>Resolución JUP No. 05-2003, 10 febrero</t>
  </si>
  <si>
    <t>INSTITUTO DE INVESTIGACIONES ECONÓMICAS Y SOCIALES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</si>
  <si>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</si>
  <si>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</si>
  <si>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4.1.23.1.01.011/2</t>
  </si>
  <si>
    <t>Agente de Tesorería de Dep. II</t>
  </si>
  <si>
    <t>Alvarado Álvarez, Francisca E.</t>
  </si>
  <si>
    <t>4.1.23.1.01.011/5</t>
  </si>
  <si>
    <t xml:space="preserve">González Torres Carlos E. </t>
  </si>
  <si>
    <t>CENTRO UNIVERSITARIO DE ORIENTE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</si>
  <si>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</si>
  <si>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</si>
  <si>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4.1.24.1.01.11/11</t>
  </si>
  <si>
    <t>Guardián Agropecuario</t>
  </si>
  <si>
    <t>Agustín Interiano, Sergio</t>
  </si>
  <si>
    <t>CENTRO DE ESTUDIOS DEL MAR Y ACUICULTURA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</si>
  <si>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</si>
  <si>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</si>
  <si>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4.1.26.4.02.022/1</t>
  </si>
  <si>
    <t xml:space="preserve">Guardián Agropecuario </t>
  </si>
  <si>
    <t>4.1.26.4.02.022/2</t>
  </si>
  <si>
    <t>DEPARTAMENTO DE REGISTRO Y ESTADÍSTICA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</si>
  <si>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</si>
  <si>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</si>
  <si>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4.1.31.1.01.011/20</t>
  </si>
  <si>
    <t>Auxiliar de Registro II</t>
  </si>
  <si>
    <t>Oficinista IV</t>
  </si>
  <si>
    <t>Coyote Ajquejay, Celestino</t>
  </si>
  <si>
    <t>Resolución JUP No. 019-2003, 13 mayo.</t>
  </si>
  <si>
    <t>4.1.31.1.01.011/4</t>
  </si>
  <si>
    <t>Auxiliar de Registro I</t>
  </si>
  <si>
    <t>Mantener el puesto en Nivel de Oficina</t>
  </si>
  <si>
    <t>Manrique Cohen, Beatriz Eugenia</t>
  </si>
  <si>
    <t>Categoría Oficina "A" (394-427)</t>
  </si>
  <si>
    <t>Resolución JUP No. 81-2003, 9 sept.</t>
  </si>
  <si>
    <t>4.1.31.1.01.011/11</t>
  </si>
  <si>
    <t>Flores Arriola, Claudia Guisela</t>
  </si>
  <si>
    <t>Resolución JUP No. 79-2003, 9 sept.</t>
  </si>
  <si>
    <t>4.1.31.1.01.011/12</t>
  </si>
  <si>
    <t>Paz Samayoa, Ingrid Lucrecia</t>
  </si>
  <si>
    <t>Resolución JUP Nos. 84 y 85-2003, 9 sept.</t>
  </si>
  <si>
    <t>4.1.31.1.01.011/14</t>
  </si>
  <si>
    <t>Sosa Aldana, Miriam Elizabeth</t>
  </si>
  <si>
    <t>Resolución JUP No. 86-2003, 9 sept.</t>
  </si>
  <si>
    <t>4.1.31.1.01.011/15</t>
  </si>
  <si>
    <t>Suárez Urrutia, Lilian Anabella</t>
  </si>
  <si>
    <t>Resolución JUP No. 80-2003, 9 sept.</t>
  </si>
  <si>
    <t>4.1.31.1.01.011/18</t>
  </si>
  <si>
    <t>Palacios Sierra, Xiomara Marlene</t>
  </si>
  <si>
    <t>Resolución JUP No. 82-2003, 9 sept.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</si>
  <si>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</si>
  <si>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</si>
  <si>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4.1.31.1.01.011/10</t>
  </si>
  <si>
    <t>Navas Martínez, Silvia Trinidad</t>
  </si>
  <si>
    <t>Resolución JUP No. 83-2003, 9 sept.</t>
  </si>
  <si>
    <t xml:space="preserve">DIRECCIÓN GENERAL FINANCIERA 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</si>
  <si>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</si>
  <si>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</si>
  <si>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4.1.32.1.01.011/14</t>
  </si>
  <si>
    <t>Contador III</t>
  </si>
  <si>
    <t>Contador I</t>
  </si>
  <si>
    <t xml:space="preserve">Valdez López, Edgar Alfredo </t>
  </si>
  <si>
    <t>4.1.32.1.02.011/2</t>
  </si>
  <si>
    <t>Analista Contable</t>
  </si>
  <si>
    <t>449-469</t>
  </si>
  <si>
    <t>Profesional Contable</t>
  </si>
  <si>
    <t>644-664</t>
  </si>
  <si>
    <t xml:space="preserve">Receptor-Pagador </t>
  </si>
  <si>
    <t xml:space="preserve">Chacón Hernández, Telmo Antonio </t>
  </si>
  <si>
    <t>4.1.32.1.02.011/5</t>
  </si>
  <si>
    <t>Receptor-Pagador</t>
  </si>
  <si>
    <t>Chau Arriola, Carlos G.</t>
  </si>
  <si>
    <t>4.1.32.1.02.011/17</t>
  </si>
  <si>
    <t>Godoy Carrera, Eliazar Orlando</t>
  </si>
  <si>
    <t>4.1.32.1.04.011/6</t>
  </si>
  <si>
    <t xml:space="preserve">Valladares, Aura Leonor Véliz (de) </t>
  </si>
  <si>
    <t>4.1.32.1.04.011/7</t>
  </si>
  <si>
    <t>Fuentes, María E. Argueta (de)</t>
  </si>
  <si>
    <t>4.1.32.1.04.011/8</t>
  </si>
  <si>
    <t xml:space="preserve">Oficinista II </t>
  </si>
  <si>
    <t>Díaz Ixcó, Clara Fabiola</t>
  </si>
  <si>
    <t>4.1.32.1.04.011/13</t>
  </si>
  <si>
    <t xml:space="preserve">Ayudante de Almacén </t>
  </si>
  <si>
    <t xml:space="preserve">Sosa Salvatierra, Luis Fernando </t>
  </si>
  <si>
    <t>4.1.32.1.06.011/9</t>
  </si>
  <si>
    <t>Cuyún Soto, Ana Clodet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</si>
  <si>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</si>
  <si>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</si>
  <si>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4.1.32.1.02.011/4</t>
  </si>
  <si>
    <t>Receptor de Caja Central</t>
  </si>
  <si>
    <t>Fuentes Pazán, Edwin Rolando</t>
  </si>
  <si>
    <t>Ref.JUP 13-2001, 19 junio 2001.</t>
  </si>
  <si>
    <t>4.1.32.1.02.011/3</t>
  </si>
  <si>
    <t>Contador II</t>
  </si>
  <si>
    <t>Pineda Soria, Gloria Estela</t>
  </si>
  <si>
    <t>Ref.JUP 12-2001, 19 junio 2001.</t>
  </si>
  <si>
    <t xml:space="preserve">DIRECCIÓN GENERAL DE EXTENSIÓN 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</si>
  <si>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</si>
  <si>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4.1.33.4.03.011/5</t>
  </si>
  <si>
    <t xml:space="preserve">Cabrera Godoy, Carmen Yolanda </t>
  </si>
  <si>
    <t>4.1.33.4.06.011/10</t>
  </si>
  <si>
    <t>Melara García, Marta Isabel</t>
  </si>
  <si>
    <t>4.1.33.4.06.011/38</t>
  </si>
  <si>
    <t>Operador Equipo Rep. Mat. I</t>
  </si>
  <si>
    <t>Operador Equipo Rep. Mat. II</t>
  </si>
  <si>
    <t xml:space="preserve">Luna,  José Alfredo </t>
  </si>
  <si>
    <t>4.1.33.4.06.011/13</t>
  </si>
  <si>
    <t>Ramírez Vásquez, Carlos Humberto</t>
  </si>
  <si>
    <t>4-1.33.4.06.011/61</t>
  </si>
  <si>
    <t>Encargado de Fotograbado</t>
  </si>
  <si>
    <t xml:space="preserve">Fotomecánico </t>
  </si>
  <si>
    <t>4.1.33.4.06.022/3</t>
  </si>
  <si>
    <t>Redactor en Prensa II</t>
  </si>
  <si>
    <t>Periodista I</t>
  </si>
  <si>
    <t>Corrector de Pruebas  **</t>
  </si>
  <si>
    <t>4.1.33.4.08.011/5</t>
  </si>
  <si>
    <t>Barrascout, Carmen A. Fonseca (de)</t>
  </si>
  <si>
    <t>4.1.33.4.10.011/3</t>
  </si>
  <si>
    <t>Sián Hernández, Luis Alfredo</t>
  </si>
  <si>
    <t>4.1.33.4.12.011/1</t>
  </si>
  <si>
    <t>Auxiliar de Tesorero I  (Suprimida)</t>
  </si>
  <si>
    <t xml:space="preserve">Torres Barrios, Sandra Lucrecia </t>
  </si>
  <si>
    <t>DICT. DAPC 23-2002.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</si>
  <si>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</si>
  <si>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4.1.33.4.12.011/16</t>
  </si>
  <si>
    <t>García Martínez, Juan Fernando</t>
  </si>
  <si>
    <t>4.1.33.4.21.011/3</t>
  </si>
  <si>
    <t>306-326</t>
  </si>
  <si>
    <t xml:space="preserve">Yoc Hernández, Juan Guillermo </t>
  </si>
  <si>
    <t>CENTRO UNIVERSITARIO DEL SUR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</si>
  <si>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</si>
  <si>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</si>
  <si>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4.1.34.2.01.011/11</t>
  </si>
  <si>
    <t xml:space="preserve">Pereira García, Jesús Martín </t>
  </si>
  <si>
    <t>4.1.34.2.01.011/12</t>
  </si>
  <si>
    <t>García Baudilio, Lino</t>
  </si>
  <si>
    <t>CENTRO UNIVERSITARIO DE SUR-ORIENTE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</si>
  <si>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</si>
  <si>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TÍTULO Y CÓDIGO DE PUESTO</t>
  </si>
  <si>
    <t>4.1.35.1.01.011/12</t>
  </si>
  <si>
    <t>Agente de vigilancia I</t>
  </si>
  <si>
    <t>Ortega Pinto, Víctor Manuel</t>
  </si>
  <si>
    <t>DICT. DAPC 29-2002</t>
  </si>
  <si>
    <t>4.1.35.1.01.011/10</t>
  </si>
  <si>
    <t>Ruano, Pablo Jacinto</t>
  </si>
  <si>
    <t>DICT. DAPC 28-2002</t>
  </si>
  <si>
    <t>SECRETARÍA GENERAL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</si>
  <si>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</si>
  <si>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</si>
  <si>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4.1.46.1.02.011/4</t>
  </si>
  <si>
    <t>Asistente Financiero II</t>
  </si>
  <si>
    <t>Asistente Financiero II  (1)</t>
  </si>
  <si>
    <t xml:space="preserve">Dardón Paredes, Milvia Evelia  </t>
  </si>
  <si>
    <t>4.1.46.1.02.011/5</t>
  </si>
  <si>
    <t>315-229</t>
  </si>
  <si>
    <t>García, María Consuelo Juárez (de)</t>
  </si>
  <si>
    <t>4.1.46.1.02.022/3</t>
  </si>
  <si>
    <t>Fuera de Clasificación</t>
  </si>
  <si>
    <t>Q.1802</t>
  </si>
  <si>
    <t>Q1802</t>
  </si>
  <si>
    <t>Periodista II  **</t>
  </si>
  <si>
    <t>Curruchiche Cucul, José Rafael</t>
  </si>
  <si>
    <t>4.1.46.1.02.022/4</t>
  </si>
  <si>
    <t>4.1.46.1.02.022/5</t>
  </si>
  <si>
    <t>Martínez, Nora E. Letona Mejía (de)</t>
  </si>
  <si>
    <t>4.1.46.1.02.022/7</t>
  </si>
  <si>
    <t>Q.10424</t>
  </si>
  <si>
    <t>Jefe Información y Rel. Públicas  *</t>
  </si>
  <si>
    <t>925-950</t>
  </si>
  <si>
    <t>Barrera Ortiz, Bayron Boanerges</t>
  </si>
  <si>
    <t>4.1.46.1.02.022/22</t>
  </si>
  <si>
    <t>Q.3601</t>
  </si>
  <si>
    <t>Hernández Reyes, Rogelio Antonio</t>
  </si>
  <si>
    <t>(1)  Tesorero II, Ref. JUP No. 27/2001, 16 octubre 2001.</t>
  </si>
  <si>
    <t>*     Operado DICT. DAPC 134-2002.</t>
  </si>
  <si>
    <t>**    Plazas suprimidas, DICT DAPC No. 71-96</t>
  </si>
  <si>
    <t>BIBLIOTECA CENTRAL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</si>
  <si>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</si>
  <si>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4.1.47.2.10.011/21</t>
  </si>
  <si>
    <t>Vásquez Hernández, Herminia (de)</t>
  </si>
  <si>
    <t>4.1.47.2.10.011/22</t>
  </si>
  <si>
    <t>Mejia Pirir, María Odilia</t>
  </si>
  <si>
    <t>4.1.47.2.10.011/23</t>
  </si>
  <si>
    <t>Reyes, Mildred de la Rosa (de)</t>
  </si>
  <si>
    <t>4.1.47.2.10.011/25</t>
  </si>
  <si>
    <t>Izep Ixcot, José R.</t>
  </si>
  <si>
    <t>4.1.47.2.10.011/51</t>
  </si>
  <si>
    <t>Vásquez, Herminia Hernández M. (de)</t>
  </si>
  <si>
    <t xml:space="preserve">DIVISIÓN DE SERVICIOS GENERALES 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</si>
  <si>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</si>
  <si>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4.1.48.1.01.011/6</t>
  </si>
  <si>
    <t xml:space="preserve">Reparador de Equipo Telefónico </t>
  </si>
  <si>
    <t>Guzmán, Carlos Enrique</t>
  </si>
  <si>
    <t>4.1.48.1.02.011/5</t>
  </si>
  <si>
    <t>García Barrios, Byron Fredy</t>
  </si>
  <si>
    <t>4.1.48.1.02.011/12</t>
  </si>
  <si>
    <t xml:space="preserve">Chávez, Miguel Ángel </t>
  </si>
  <si>
    <t>4.1.48.1.02.011/61</t>
  </si>
  <si>
    <t xml:space="preserve">Encargado de Servicios I </t>
  </si>
  <si>
    <t>Chávez Villatoro, Carlos A.</t>
  </si>
  <si>
    <t>4.1.48.1.04.011/1</t>
  </si>
  <si>
    <t>260-263</t>
  </si>
  <si>
    <t>Dávila, Adelso Rodolfo</t>
  </si>
  <si>
    <t>4.1.48.1.04.011/3</t>
  </si>
  <si>
    <t>Ramírez Hernández, Rocael</t>
  </si>
  <si>
    <t>4.1.48.1.04.011/4</t>
  </si>
  <si>
    <t>García Vásquez, Maximiliano</t>
  </si>
  <si>
    <t>4.1.48.1.04.011/5</t>
  </si>
  <si>
    <t>Contreras Vicente, Pedro A.</t>
  </si>
  <si>
    <t>4.1.48.1.04.011/6</t>
  </si>
  <si>
    <t>Farfán Barco, Moisés</t>
  </si>
  <si>
    <t>4.1.48.1.04.011/7</t>
  </si>
  <si>
    <t>García Esquivel, Boris Orlando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</si>
  <si>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</si>
  <si>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4.1.48.1.04.11/8</t>
  </si>
  <si>
    <t>Solares Morán, Francisco</t>
  </si>
  <si>
    <t>ESCUELA DE FORMACIÓN DE PROFESORES DE ENSEÑANZA MEDIA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</si>
  <si>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</si>
  <si>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</si>
  <si>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4.1.49.1.01.011/6</t>
  </si>
  <si>
    <t>Gómez Tzoc, María de Jesús</t>
  </si>
  <si>
    <t>4.1.49.1.01.011/13</t>
  </si>
  <si>
    <t>López Medina Lara, Martha (de)</t>
  </si>
  <si>
    <t>4.1.49.1.01.011/14</t>
  </si>
  <si>
    <t xml:space="preserve">Guillén Fuentes, María del R. </t>
  </si>
  <si>
    <t>DICT./RC 61-01, modifica a Aux. Tes. I</t>
  </si>
  <si>
    <t>4.1.49.1.01.011/8</t>
  </si>
  <si>
    <t>Lozano Méndez Girón, Guilma A. (de)</t>
  </si>
  <si>
    <t>12.25.12</t>
  </si>
  <si>
    <t>12.25.13</t>
  </si>
  <si>
    <t>Res. JUP 009.03.02, 14 marzo 2002.</t>
  </si>
  <si>
    <t>4.1.49.1.01.011/12</t>
  </si>
  <si>
    <t>Gálvez González G., Zoila Rosario (de)</t>
  </si>
  <si>
    <t>Res. JUP 008.03.02, 14 marzo 2002.</t>
  </si>
  <si>
    <t>4.1.49.1.01.011/26</t>
  </si>
  <si>
    <t>Ovando Ardón, Ma. de los Ángeles (de)</t>
  </si>
  <si>
    <t>Ref.JUP 007-2002, 19 febrero 2002.</t>
  </si>
  <si>
    <t>4.1.49.1.01.011/4</t>
  </si>
  <si>
    <t>Asistente Administrativo</t>
  </si>
  <si>
    <t>Asistente de Dirección</t>
  </si>
  <si>
    <t>Guevara Ortiz, Mayra Lucila (de)</t>
  </si>
  <si>
    <t>Resolución JUP No. 033-2002, 11/9/2002.</t>
  </si>
  <si>
    <t>4.1.49.1.01.011/9</t>
  </si>
  <si>
    <t>Sayes Domínguez, América</t>
  </si>
  <si>
    <t>Resolución JUP No. 73-2003, 26/8/2003.</t>
  </si>
  <si>
    <t>CENTRO UNIVERSITARIO DE SUR-OCCIDENTE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</si>
  <si>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</si>
  <si>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</si>
  <si>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4.1.56.1.01.011/3</t>
  </si>
  <si>
    <t>Mazariegos Cabrera, Pablo Ramiro</t>
  </si>
  <si>
    <t>4.1.56.2.01.011/5</t>
  </si>
  <si>
    <t>Barillas Meléndez, Eva Griselda</t>
  </si>
  <si>
    <t>DIRECCIÓN GENERAL DE INVESTIGACIÓN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</si>
  <si>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</si>
  <si>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4.1.63.3.01.011/3</t>
  </si>
  <si>
    <t>Auxiliar Investigación Científica I</t>
  </si>
  <si>
    <t>Auxiliar Investigación Científica III</t>
  </si>
  <si>
    <t>Editor de Publicaciones</t>
  </si>
  <si>
    <t>Alarcón Osorio, Daniel</t>
  </si>
  <si>
    <t>4.1.63.3.06.011/4</t>
  </si>
  <si>
    <t>Cotizador</t>
  </si>
  <si>
    <t>Encargado Compras Locales</t>
  </si>
  <si>
    <t>Castro Jiménez, Job David</t>
  </si>
  <si>
    <t>Ref.JUP010.03.02, 14 marzo 2002.</t>
  </si>
  <si>
    <t>4.1.63.3.01.011/2</t>
  </si>
  <si>
    <t>Profesional Investigador II</t>
  </si>
  <si>
    <t>Coordinadora de Programas Univ. de Inv.</t>
  </si>
  <si>
    <t>Díaz Ayala, Brenda Lucrecia</t>
  </si>
  <si>
    <t>(No existe)</t>
  </si>
  <si>
    <t>99.99.94 (Fuera de Carrera)</t>
  </si>
  <si>
    <t>Resolución JUP No. 13-2002, 19 marzo.</t>
  </si>
  <si>
    <t>4.1.63.3.01.022/10</t>
  </si>
  <si>
    <t>4.1.63.3.02.011/13</t>
  </si>
  <si>
    <t xml:space="preserve">Franco Sandoval, Rosa Elvira </t>
  </si>
  <si>
    <t>4.1.63.3.01.011/9</t>
  </si>
  <si>
    <t>Marroquín Vásquez, Ligia E. (de)</t>
  </si>
  <si>
    <t>Resolución JUP No. 02-2003, 21 enero.</t>
  </si>
  <si>
    <t>ARCHIVO GENERAL</t>
  </si>
  <si>
    <r>
      <rPr>
        <b/>
        <sz val="10"/>
        <color theme="1"/>
        <rFont val="Arial"/>
        <family val="2"/>
      </rPr>
      <t>TÍTULO Y CÓDIGO DEL PUESTO</t>
    </r>
    <r>
      <rPr>
        <b/>
        <sz val="8"/>
        <color theme="1"/>
        <rFont val="Arial"/>
        <family val="2"/>
      </rPr>
      <t xml:space="preserve"> </t>
    </r>
  </si>
  <si>
    <t>4.1.64.1.02.011/1</t>
  </si>
  <si>
    <t>Jefe de Centro de Doc. Y Ref. I</t>
  </si>
  <si>
    <t>687-712</t>
  </si>
  <si>
    <t>Prof. de Servicios Bibliotecológicos y Doc. III</t>
  </si>
  <si>
    <t>750-775</t>
  </si>
  <si>
    <t>Jefe de Archivo General</t>
  </si>
  <si>
    <t xml:space="preserve">Chávez Gálvez, Rebeca </t>
  </si>
  <si>
    <t>4.1.64.1.02.011/2</t>
  </si>
  <si>
    <t>Documentalista</t>
  </si>
  <si>
    <t>Archivista</t>
  </si>
  <si>
    <t>Santos, Ingrid Jeannette</t>
  </si>
  <si>
    <t>Actualizada al 30 de septiembre de 2003.</t>
  </si>
  <si>
    <t>PLAZAS CUYA DENOMINACIÓN SE MODIFICARÁ AL QUEDAR VACANTES, TEMPORAL O DEFINITIVAMENTE, A PARTIR DE JULIO 2000</t>
  </si>
  <si>
    <r>
      <rPr>
        <b/>
        <sz val="16"/>
        <color theme="1"/>
        <rFont val="Arial"/>
        <family val="2"/>
      </rPr>
      <t xml:space="preserve">A N E X O  </t>
    </r>
    <r>
      <rPr>
        <sz val="16"/>
        <color theme="1"/>
        <rFont val="Arial"/>
        <family val="2"/>
      </rPr>
      <t>(Este anexo está en donde corresponde, de acuerdo al código del CEUR, 16).</t>
    </r>
  </si>
  <si>
    <r>
      <rPr>
        <sz val="10"/>
        <color theme="1"/>
        <rFont val="Arial"/>
        <family val="2"/>
      </rPr>
      <t>TÍTULO Y CÓDIGO DEL PUESTO</t>
    </r>
    <r>
      <rPr>
        <b/>
        <sz val="8"/>
        <color theme="1"/>
        <rFont val="Times New Roman"/>
        <family val="1"/>
      </rPr>
      <t xml:space="preserve"> </t>
    </r>
  </si>
  <si>
    <r>
      <rPr>
        <sz val="11"/>
        <color theme="1"/>
        <rFont val="Arial"/>
        <family val="2"/>
      </rPr>
      <t xml:space="preserve">Morales Borrayo, Nelson Orlando  </t>
    </r>
    <r>
      <rPr>
        <b/>
        <sz val="14"/>
        <color theme="1"/>
        <rFont val="Arial"/>
        <family val="2"/>
      </rPr>
      <t>*</t>
    </r>
  </si>
  <si>
    <t>08.05.17</t>
  </si>
  <si>
    <t>08.05.18</t>
  </si>
  <si>
    <r>
      <rPr>
        <sz val="11"/>
        <color theme="1"/>
        <rFont val="Arial"/>
        <family val="2"/>
      </rPr>
      <t xml:space="preserve">Ordóñez Montepeque, Blanca Iliana  </t>
    </r>
    <r>
      <rPr>
        <b/>
        <sz val="14"/>
        <color theme="1"/>
        <rFont val="Arial"/>
        <family val="2"/>
      </rPr>
      <t>**</t>
    </r>
  </si>
  <si>
    <t>*   Resolución JUP-002-2001, del 31 de enero de 2001.</t>
  </si>
  <si>
    <t>**  Resolución JUP-001-2001, del 31 de enero de 2001.</t>
  </si>
  <si>
    <t>Q237.50 H-D-M</t>
  </si>
  <si>
    <t>BM, Alimentos, Educación, Salud y Vivienda (011)</t>
  </si>
  <si>
    <t>BM, Alimentos, Educación, Salud y Vivienda (022)</t>
  </si>
  <si>
    <t>BM, Alimentos, Educación, Salud y Vivienda (021 y 023)</t>
  </si>
  <si>
    <t>Cálculos a aplicarse a partir del 01-enero-2025 por incremento a Bono Mensual para Alimentos, Educación, Salud y Vivienda según Punto CUARTO, inciso 4.5, Acta No. 01-2025 del 17.01.2025 del CSU.</t>
  </si>
  <si>
    <t>SUELDOS  021 y 023</t>
  </si>
  <si>
    <t>SUELDOS 012, 017 Y 024</t>
  </si>
  <si>
    <t>841</t>
  </si>
  <si>
    <t>ESCALAS SALARIALES  MISCELANEO I, II Y III VIGENTES A PARTIR DEL 01 DE ENERO 2026  (Aprobadas por el C.S.U. Punto CUARTO, Inciso 4.3, Acta No. 02-2026)</t>
  </si>
  <si>
    <t>Monto a registrar en póliza</t>
  </si>
  <si>
    <t>NOTA: El artículo 5 del Reglamento del Plan de Prestaciones de la Universidad de San Carlos de Guatemala establece que es de carácter obligatorio para los trabajadores que sean</t>
  </si>
  <si>
    <t>contratados en los renglones 011, 021 y 022.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</si>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</sst>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0_)"/>
    <numFmt numFmtId="167" formatCode="_(&quot;Q.&quot;* #,##0.00_);_(&quot;Q.&quot;* \(#,##0.00\);_(&quot;Q.&quot;* &quot;-&quot;??_);_(@_)"/>
    <numFmt numFmtId="168" formatCode="_(&quot;Q&quot;* #,##0.00_);_(&quot;Q&quot;* \(#,##0.00\);_(&quot;Q&quot;* &quot;-&quot;??_);_(@_)"/>
    <numFmt numFmtId="169" formatCode="#,##0.0000_);\(#,##0.0000\)"/>
    <numFmt numFmtId="170" formatCode="_(* #,##0.0000_);_(* \(#,##0.0000\);_(* &quot;-&quot;??_);_(@_)"/>
    <numFmt numFmtId="171" formatCode="_(* #,##0.000000_);_(* \(#,##0.000000\);_(* &quot;-&quot;??_);_(@_)"/>
    <numFmt numFmtId="172" formatCode="d/m/yyyy"/>
    <numFmt numFmtId="173" formatCode="0.00_)"/>
    <numFmt numFmtId="174" formatCode="#,##0.00_);\(#,##0.00\)"/>
  </numFmts>
  <fonts count="34">
    <font>
      <sz val="10"/>
      <color rgb="FF000000"/>
      <name val="Helvetica Neue"/>
      <scheme val="minor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b/>
      <sz val="10"/>
      <color theme="1"/>
      <name val="Arial"/>
      <family val="2"/>
    </font>
    <font>
      <sz val="10"/>
      <name val="Helvetica Neue"/>
    </font>
    <font>
      <sz val="10"/>
      <color theme="1"/>
      <name val="Helvetica Neue"/>
      <scheme val="minor"/>
    </font>
    <font>
      <sz val="12"/>
      <color theme="1"/>
      <name val="Arial"/>
      <family val="2"/>
    </font>
    <font>
      <b/>
      <u/>
      <sz val="14"/>
      <color theme="1"/>
      <name val="Century Gothic"/>
      <family val="2"/>
    </font>
    <font>
      <b/>
      <sz val="12"/>
      <color theme="1"/>
      <name val="Arial"/>
      <family val="2"/>
    </font>
    <font>
      <b/>
      <u/>
      <sz val="14"/>
      <color theme="1"/>
      <name val="Century Gothic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2"/>
      <color theme="1"/>
      <name val="Arial"/>
      <family val="2"/>
    </font>
    <font>
      <b/>
      <sz val="10"/>
      <color theme="1"/>
      <name val="Helvetica Neue"/>
    </font>
    <font>
      <sz val="10"/>
      <color theme="1"/>
      <name val="Helvetica Neue"/>
    </font>
    <font>
      <b/>
      <sz val="10"/>
      <color rgb="FFFFFFFF"/>
      <name val="Helvetica Neue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Helvetica Neue"/>
    </font>
    <font>
      <b/>
      <sz val="11"/>
      <color theme="1"/>
      <name val="Arial"/>
      <family val="2"/>
    </font>
    <font>
      <b/>
      <sz val="10"/>
      <color rgb="FF3333CC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8"/>
      <color theme="1"/>
      <name val="Times New Roman"/>
      <family val="1"/>
    </font>
    <font>
      <b/>
      <sz val="12"/>
      <color theme="1"/>
      <name val="Century Gothic"/>
      <family val="2"/>
    </font>
    <font>
      <sz val="10"/>
      <color rgb="FF000000"/>
      <name val="Helvetica Neue"/>
      <scheme val="minor"/>
    </font>
    <font>
      <sz val="14"/>
      <name val="Century Gothic"/>
      <family val="2"/>
    </font>
    <font>
      <sz val="12"/>
      <color theme="1"/>
      <name val="Century Gothic"/>
      <family val="2"/>
    </font>
    <font>
      <b/>
      <sz val="16"/>
      <color theme="1"/>
      <name val="Century Gothic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548DD4"/>
        <bgColor rgb="FF548DD4"/>
      </patternFill>
    </fill>
    <fill>
      <patternFill patternType="solid">
        <fgColor rgb="FFCCC0D9"/>
        <bgColor rgb="FFCCC0D9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C2D69B"/>
        <bgColor rgb="FFC2D69B"/>
      </patternFill>
    </fill>
    <fill>
      <patternFill patternType="solid">
        <fgColor rgb="FF92CDDC"/>
        <bgColor rgb="FF92CDDC"/>
      </patternFill>
    </fill>
    <fill>
      <patternFill patternType="solid">
        <fgColor rgb="FFE36C09"/>
        <bgColor rgb="FFE36C09"/>
      </patternFill>
    </fill>
    <fill>
      <patternFill patternType="solid">
        <fgColor rgb="FF5F497A"/>
        <bgColor rgb="FF5F497A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rgb="FFFABF8F"/>
        <bgColor rgb="FFFABF8F"/>
      </patternFill>
    </fill>
    <fill>
      <patternFill patternType="solid">
        <fgColor rgb="FFB2A1C7"/>
        <bgColor rgb="FFB2A1C7"/>
      </patternFill>
    </fill>
    <fill>
      <patternFill patternType="solid">
        <fgColor rgb="FFFFFF00"/>
        <bgColor rgb="FFFFFF00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/>
        <bgColor rgb="FFFFFFFF"/>
      </patternFill>
    </fill>
  </fills>
  <borders count="8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C2D69B"/>
      </left>
      <right/>
      <top style="thin">
        <color rgb="FFC2D69B"/>
      </top>
      <bottom/>
      <diagonal/>
    </border>
    <border>
      <left/>
      <right/>
      <top style="thin">
        <color rgb="FFC2D69B"/>
      </top>
      <bottom/>
      <diagonal/>
    </border>
    <border>
      <left/>
      <right style="thin">
        <color rgb="FFC2D69B"/>
      </right>
      <top style="thin">
        <color rgb="FFC2D69B"/>
      </top>
      <bottom/>
      <diagonal/>
    </border>
    <border>
      <left style="thin">
        <color rgb="FFC2D69B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C2D69B"/>
      </right>
      <top style="medium">
        <color rgb="FF000000"/>
      </top>
      <bottom/>
      <diagonal/>
    </border>
    <border>
      <left style="thin">
        <color rgb="FFC2D69B"/>
      </left>
      <right/>
      <top style="thin">
        <color rgb="FFC2D69B"/>
      </top>
      <bottom/>
      <diagonal/>
    </border>
    <border>
      <left/>
      <right/>
      <top style="thin">
        <color rgb="FFC2D69B"/>
      </top>
      <bottom/>
      <diagonal/>
    </border>
    <border>
      <left/>
      <right style="thin">
        <color rgb="FFC2D69B"/>
      </right>
      <top style="thin">
        <color rgb="FFC2D69B"/>
      </top>
      <bottom/>
      <diagonal/>
    </border>
    <border>
      <left style="thin">
        <color rgb="FFC2D69B"/>
      </left>
      <right/>
      <top style="thin">
        <color rgb="FFC2D69B"/>
      </top>
      <bottom style="thin">
        <color rgb="FFC2D69B"/>
      </bottom>
      <diagonal/>
    </border>
    <border>
      <left/>
      <right/>
      <top style="thin">
        <color rgb="FFC2D69B"/>
      </top>
      <bottom style="thin">
        <color rgb="FFC2D69B"/>
      </bottom>
      <diagonal/>
    </border>
    <border>
      <left/>
      <right style="thin">
        <color rgb="FFC2D69B"/>
      </right>
      <top style="thin">
        <color rgb="FFC2D69B"/>
      </top>
      <bottom style="thin">
        <color rgb="FFC2D69B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164" fontId="0" fillId="0" borderId="0"/>
    <xf numFmtId="43" fontId="30" fillId="0" borderId="0" applyFont="0" applyFill="0" applyBorder="0" applyAlignment="0" applyProtection="0"/>
  </cellStyleXfs>
  <cellXfs count="437">
    <xf numFmtId="164" fontId="0" fillId="0" borderId="0" xfId="0"/>
    <xf numFmtId="164" fontId="1" fillId="2" borderId="1" xfId="0" applyFont="1" applyFill="1" applyBorder="1"/>
    <xf numFmtId="164" fontId="2" fillId="2" borderId="1" xfId="0" applyFont="1" applyFill="1" applyBorder="1"/>
    <xf numFmtId="0" fontId="5" fillId="2" borderId="0" xfId="0" applyNumberFormat="1" applyFont="1" applyFill="1"/>
    <xf numFmtId="164" fontId="3" fillId="2" borderId="1" xfId="0" applyFont="1" applyFill="1" applyBorder="1" applyAlignment="1">
      <alignment horizontal="center" vertical="center" wrapText="1"/>
    </xf>
    <xf numFmtId="164" fontId="6" fillId="2" borderId="0" xfId="0" applyFont="1" applyFill="1"/>
    <xf numFmtId="165" fontId="6" fillId="2" borderId="0" xfId="0" applyNumberFormat="1" applyFont="1" applyFill="1"/>
    <xf numFmtId="164" fontId="6" fillId="2" borderId="1" xfId="0" applyFont="1" applyFill="1" applyBorder="1"/>
    <xf numFmtId="166" fontId="7" fillId="2" borderId="1" xfId="0" applyNumberFormat="1" applyFont="1" applyFill="1" applyBorder="1"/>
    <xf numFmtId="166" fontId="1" fillId="2" borderId="1" xfId="0" applyNumberFormat="1" applyFont="1" applyFill="1" applyBorder="1"/>
    <xf numFmtId="164" fontId="2" fillId="2" borderId="1" xfId="0" applyFont="1" applyFill="1" applyBorder="1" applyAlignment="1">
      <alignment horizontal="center"/>
    </xf>
    <xf numFmtId="164" fontId="9" fillId="2" borderId="1" xfId="0" applyFont="1" applyFill="1" applyBorder="1"/>
    <xf numFmtId="165" fontId="1" fillId="2" borderId="1" xfId="0" applyNumberFormat="1" applyFont="1" applyFill="1" applyBorder="1" applyAlignment="1">
      <alignment horizontal="center"/>
    </xf>
    <xf numFmtId="164" fontId="2" fillId="2" borderId="1" xfId="0" applyFont="1" applyFill="1" applyBorder="1" applyAlignment="1">
      <alignment wrapText="1"/>
    </xf>
    <xf numFmtId="166" fontId="2" fillId="2" borderId="1" xfId="0" applyNumberFormat="1" applyFont="1" applyFill="1" applyBorder="1"/>
    <xf numFmtId="165" fontId="1" fillId="2" borderId="1" xfId="0" applyNumberFormat="1" applyFont="1" applyFill="1" applyBorder="1"/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/>
    <xf numFmtId="168" fontId="1" fillId="3" borderId="15" xfId="0" applyNumberFormat="1" applyFont="1" applyFill="1" applyBorder="1"/>
    <xf numFmtId="164" fontId="1" fillId="2" borderId="1" xfId="0" applyFont="1" applyFill="1" applyBorder="1" applyAlignment="1">
      <alignment horizontal="center"/>
    </xf>
    <xf numFmtId="164" fontId="1" fillId="2" borderId="16" xfId="0" applyFont="1" applyFill="1" applyBorder="1" applyAlignment="1">
      <alignment horizontal="left"/>
    </xf>
    <xf numFmtId="164" fontId="1" fillId="2" borderId="16" xfId="0" applyFont="1" applyFill="1" applyBorder="1" applyAlignment="1">
      <alignment horizontal="center"/>
    </xf>
    <xf numFmtId="166" fontId="1" fillId="2" borderId="16" xfId="0" applyNumberFormat="1" applyFont="1" applyFill="1" applyBorder="1" applyAlignment="1">
      <alignment horizontal="center"/>
    </xf>
    <xf numFmtId="164" fontId="1" fillId="2" borderId="16" xfId="0" applyFont="1" applyFill="1" applyBorder="1" applyAlignment="1">
      <alignment horizontal="right"/>
    </xf>
    <xf numFmtId="49" fontId="1" fillId="2" borderId="1" xfId="0" quotePrefix="1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164" fontId="1" fillId="2" borderId="17" xfId="0" applyFont="1" applyFill="1" applyBorder="1" applyAlignment="1">
      <alignment horizontal="left"/>
    </xf>
    <xf numFmtId="49" fontId="1" fillId="2" borderId="17" xfId="0" applyNumberFormat="1" applyFont="1" applyFill="1" applyBorder="1" applyAlignment="1">
      <alignment horizontal="left"/>
    </xf>
    <xf numFmtId="164" fontId="2" fillId="2" borderId="17" xfId="0" applyFont="1" applyFill="1" applyBorder="1"/>
    <xf numFmtId="165" fontId="1" fillId="2" borderId="17" xfId="0" applyNumberFormat="1" applyFont="1" applyFill="1" applyBorder="1"/>
    <xf numFmtId="49" fontId="1" fillId="2" borderId="16" xfId="0" applyNumberFormat="1" applyFont="1" applyFill="1" applyBorder="1" applyAlignment="1">
      <alignment horizontal="center"/>
    </xf>
    <xf numFmtId="169" fontId="1" fillId="2" borderId="16" xfId="0" applyNumberFormat="1" applyFont="1" applyFill="1" applyBorder="1" applyAlignment="1">
      <alignment horizontal="center"/>
    </xf>
    <xf numFmtId="170" fontId="1" fillId="2" borderId="16" xfId="0" applyNumberFormat="1" applyFont="1" applyFill="1" applyBorder="1" applyAlignment="1">
      <alignment horizontal="center"/>
    </xf>
    <xf numFmtId="165" fontId="1" fillId="2" borderId="16" xfId="0" applyNumberFormat="1" applyFont="1" applyFill="1" applyBorder="1" applyAlignment="1">
      <alignment horizontal="right"/>
    </xf>
    <xf numFmtId="49" fontId="1" fillId="2" borderId="18" xfId="0" applyNumberFormat="1" applyFont="1" applyFill="1" applyBorder="1" applyAlignment="1">
      <alignment horizontal="left"/>
    </xf>
    <xf numFmtId="164" fontId="1" fillId="2" borderId="18" xfId="0" applyFont="1" applyFill="1" applyBorder="1"/>
    <xf numFmtId="165" fontId="1" fillId="2" borderId="18" xfId="0" applyNumberFormat="1" applyFont="1" applyFill="1" applyBorder="1"/>
    <xf numFmtId="170" fontId="2" fillId="2" borderId="17" xfId="0" applyNumberFormat="1" applyFont="1" applyFill="1" applyBorder="1"/>
    <xf numFmtId="166" fontId="1" fillId="2" borderId="16" xfId="0" applyNumberFormat="1" applyFont="1" applyFill="1" applyBorder="1" applyAlignment="1">
      <alignment horizontal="right"/>
    </xf>
    <xf numFmtId="168" fontId="1" fillId="2" borderId="17" xfId="0" applyNumberFormat="1" applyFont="1" applyFill="1" applyBorder="1"/>
    <xf numFmtId="166" fontId="1" fillId="2" borderId="1" xfId="0" applyNumberFormat="1" applyFont="1" applyFill="1" applyBorder="1" applyAlignment="1">
      <alignment horizontal="right"/>
    </xf>
    <xf numFmtId="166" fontId="1" fillId="5" borderId="19" xfId="0" applyNumberFormat="1" applyFont="1" applyFill="1" applyBorder="1" applyAlignment="1">
      <alignment horizontal="right"/>
    </xf>
    <xf numFmtId="166" fontId="1" fillId="5" borderId="20" xfId="0" applyNumberFormat="1" applyFont="1" applyFill="1" applyBorder="1" applyAlignment="1">
      <alignment horizontal="right"/>
    </xf>
    <xf numFmtId="164" fontId="2" fillId="2" borderId="1" xfId="0" applyFont="1" applyFill="1" applyBorder="1" applyAlignment="1">
      <alignment horizontal="right"/>
    </xf>
    <xf numFmtId="168" fontId="2" fillId="2" borderId="1" xfId="0" applyNumberFormat="1" applyFont="1" applyFill="1" applyBorder="1"/>
    <xf numFmtId="168" fontId="6" fillId="2" borderId="0" xfId="0" applyNumberFormat="1" applyFont="1" applyFill="1"/>
    <xf numFmtId="171" fontId="6" fillId="2" borderId="0" xfId="0" applyNumberFormat="1" applyFont="1" applyFill="1"/>
    <xf numFmtId="164" fontId="6" fillId="2" borderId="0" xfId="0" applyFont="1" applyFill="1" applyAlignment="1">
      <alignment horizontal="left"/>
    </xf>
    <xf numFmtId="164" fontId="6" fillId="2" borderId="0" xfId="0" quotePrefix="1" applyFont="1" applyFill="1"/>
    <xf numFmtId="170" fontId="6" fillId="2" borderId="0" xfId="0" applyNumberFormat="1" applyFont="1" applyFill="1"/>
    <xf numFmtId="164" fontId="6" fillId="0" borderId="0" xfId="0" applyFont="1"/>
    <xf numFmtId="164" fontId="10" fillId="6" borderId="21" xfId="0" applyFont="1" applyFill="1" applyBorder="1" applyAlignment="1">
      <alignment horizontal="left"/>
    </xf>
    <xf numFmtId="172" fontId="10" fillId="6" borderId="22" xfId="0" applyNumberFormat="1" applyFont="1" applyFill="1" applyBorder="1" applyAlignment="1">
      <alignment horizontal="left"/>
    </xf>
    <xf numFmtId="172" fontId="10" fillId="6" borderId="22" xfId="0" applyNumberFormat="1" applyFont="1" applyFill="1" applyBorder="1" applyAlignment="1">
      <alignment horizontal="right"/>
    </xf>
    <xf numFmtId="166" fontId="10" fillId="6" borderId="22" xfId="0" applyNumberFormat="1" applyFont="1" applyFill="1" applyBorder="1" applyAlignment="1">
      <alignment horizontal="right"/>
    </xf>
    <xf numFmtId="166" fontId="10" fillId="6" borderId="23" xfId="0" applyNumberFormat="1" applyFont="1" applyFill="1" applyBorder="1" applyAlignment="1">
      <alignment horizontal="right"/>
    </xf>
    <xf numFmtId="37" fontId="11" fillId="7" borderId="24" xfId="0" applyNumberFormat="1" applyFont="1" applyFill="1" applyBorder="1" applyAlignment="1">
      <alignment horizontal="center"/>
    </xf>
    <xf numFmtId="0" fontId="11" fillId="7" borderId="25" xfId="0" applyNumberFormat="1" applyFont="1" applyFill="1" applyBorder="1" applyAlignment="1">
      <alignment horizontal="center"/>
    </xf>
    <xf numFmtId="39" fontId="11" fillId="7" borderId="25" xfId="0" applyNumberFormat="1" applyFont="1" applyFill="1" applyBorder="1"/>
    <xf numFmtId="167" fontId="11" fillId="7" borderId="25" xfId="0" applyNumberFormat="1" applyFont="1" applyFill="1" applyBorder="1"/>
    <xf numFmtId="4" fontId="12" fillId="6" borderId="25" xfId="0" applyNumberFormat="1" applyFont="1" applyFill="1" applyBorder="1"/>
    <xf numFmtId="167" fontId="12" fillId="7" borderId="26" xfId="0" applyNumberFormat="1" applyFont="1" applyFill="1" applyBorder="1"/>
    <xf numFmtId="164" fontId="6" fillId="7" borderId="1" xfId="0" applyFont="1" applyFill="1" applyBorder="1"/>
    <xf numFmtId="37" fontId="11" fillId="0" borderId="27" xfId="0" applyNumberFormat="1" applyFont="1" applyBorder="1" applyAlignment="1">
      <alignment horizontal="center"/>
    </xf>
    <xf numFmtId="0" fontId="11" fillId="0" borderId="28" xfId="0" applyNumberFormat="1" applyFont="1" applyBorder="1" applyAlignment="1">
      <alignment horizontal="center"/>
    </xf>
    <xf numFmtId="39" fontId="11" fillId="0" borderId="28" xfId="0" applyNumberFormat="1" applyFont="1" applyBorder="1"/>
    <xf numFmtId="167" fontId="11" fillId="0" borderId="28" xfId="0" applyNumberFormat="1" applyFont="1" applyBorder="1"/>
    <xf numFmtId="4" fontId="12" fillId="6" borderId="22" xfId="0" applyNumberFormat="1" applyFont="1" applyFill="1" applyBorder="1"/>
    <xf numFmtId="167" fontId="12" fillId="0" borderId="29" xfId="0" applyNumberFormat="1" applyFont="1" applyBorder="1"/>
    <xf numFmtId="164" fontId="6" fillId="8" borderId="1" xfId="0" applyFont="1" applyFill="1" applyBorder="1"/>
    <xf numFmtId="37" fontId="11" fillId="7" borderId="21" xfId="0" applyNumberFormat="1" applyFont="1" applyFill="1" applyBorder="1" applyAlignment="1">
      <alignment horizontal="center"/>
    </xf>
    <xf numFmtId="0" fontId="11" fillId="7" borderId="22" xfId="0" applyNumberFormat="1" applyFont="1" applyFill="1" applyBorder="1" applyAlignment="1">
      <alignment horizontal="center"/>
    </xf>
    <xf numFmtId="39" fontId="11" fillId="7" borderId="22" xfId="0" applyNumberFormat="1" applyFont="1" applyFill="1" applyBorder="1"/>
    <xf numFmtId="167" fontId="11" fillId="7" borderId="22" xfId="0" applyNumberFormat="1" applyFont="1" applyFill="1" applyBorder="1"/>
    <xf numFmtId="167" fontId="12" fillId="7" borderId="23" xfId="0" applyNumberFormat="1" applyFont="1" applyFill="1" applyBorder="1"/>
    <xf numFmtId="0" fontId="11" fillId="0" borderId="28" xfId="0" quotePrefix="1" applyNumberFormat="1" applyFont="1" applyBorder="1" applyAlignment="1">
      <alignment horizontal="center"/>
    </xf>
    <xf numFmtId="39" fontId="11" fillId="8" borderId="22" xfId="0" applyNumberFormat="1" applyFont="1" applyFill="1" applyBorder="1"/>
    <xf numFmtId="9" fontId="6" fillId="7" borderId="1" xfId="0" applyNumberFormat="1" applyFont="1" applyFill="1" applyBorder="1"/>
    <xf numFmtId="9" fontId="6" fillId="0" borderId="0" xfId="0" applyNumberFormat="1" applyFont="1"/>
    <xf numFmtId="37" fontId="11" fillId="7" borderId="30" xfId="0" applyNumberFormat="1" applyFont="1" applyFill="1" applyBorder="1" applyAlignment="1">
      <alignment horizontal="center"/>
    </xf>
    <xf numFmtId="0" fontId="11" fillId="7" borderId="31" xfId="0" applyNumberFormat="1" applyFont="1" applyFill="1" applyBorder="1" applyAlignment="1">
      <alignment horizontal="center"/>
    </xf>
    <xf numFmtId="39" fontId="11" fillId="7" borderId="31" xfId="0" applyNumberFormat="1" applyFont="1" applyFill="1" applyBorder="1"/>
    <xf numFmtId="167" fontId="11" fillId="7" borderId="31" xfId="0" applyNumberFormat="1" applyFont="1" applyFill="1" applyBorder="1"/>
    <xf numFmtId="4" fontId="12" fillId="6" borderId="31" xfId="0" applyNumberFormat="1" applyFont="1" applyFill="1" applyBorder="1"/>
    <xf numFmtId="167" fontId="12" fillId="7" borderId="32" xfId="0" applyNumberFormat="1" applyFont="1" applyFill="1" applyBorder="1"/>
    <xf numFmtId="15" fontId="13" fillId="0" borderId="37" xfId="0" applyNumberFormat="1" applyFont="1" applyBorder="1" applyAlignment="1">
      <alignment horizontal="right" wrapText="1"/>
    </xf>
    <xf numFmtId="15" fontId="13" fillId="0" borderId="38" xfId="0" applyNumberFormat="1" applyFont="1" applyBorder="1" applyAlignment="1">
      <alignment horizontal="right" wrapText="1"/>
    </xf>
    <xf numFmtId="166" fontId="13" fillId="0" borderId="38" xfId="0" applyNumberFormat="1" applyFont="1" applyBorder="1" applyAlignment="1">
      <alignment horizontal="right" wrapText="1"/>
    </xf>
    <xf numFmtId="166" fontId="13" fillId="0" borderId="39" xfId="0" applyNumberFormat="1" applyFont="1" applyBorder="1" applyAlignment="1">
      <alignment horizontal="right" wrapText="1"/>
    </xf>
    <xf numFmtId="167" fontId="6" fillId="0" borderId="40" xfId="0" applyNumberFormat="1" applyFont="1" applyBorder="1"/>
    <xf numFmtId="167" fontId="6" fillId="0" borderId="41" xfId="0" applyNumberFormat="1" applyFont="1" applyBorder="1"/>
    <xf numFmtId="39" fontId="11" fillId="6" borderId="18" xfId="0" applyNumberFormat="1" applyFont="1" applyFill="1" applyBorder="1"/>
    <xf numFmtId="167" fontId="11" fillId="0" borderId="41" xfId="0" applyNumberFormat="1" applyFont="1" applyBorder="1"/>
    <xf numFmtId="167" fontId="11" fillId="6" borderId="18" xfId="0" applyNumberFormat="1" applyFont="1" applyFill="1" applyBorder="1"/>
    <xf numFmtId="167" fontId="11" fillId="0" borderId="42" xfId="0" applyNumberFormat="1" applyFont="1" applyBorder="1"/>
    <xf numFmtId="164" fontId="6" fillId="0" borderId="36" xfId="0" applyFont="1" applyBorder="1"/>
    <xf numFmtId="164" fontId="6" fillId="0" borderId="33" xfId="0" applyFont="1" applyBorder="1"/>
    <xf numFmtId="164" fontId="8" fillId="0" borderId="36" xfId="0" applyFont="1" applyBorder="1"/>
    <xf numFmtId="164" fontId="8" fillId="0" borderId="36" xfId="0" applyFont="1" applyBorder="1" applyAlignment="1">
      <alignment horizontal="center"/>
    </xf>
    <xf numFmtId="167" fontId="6" fillId="0" borderId="36" xfId="0" applyNumberFormat="1" applyFont="1" applyBorder="1"/>
    <xf numFmtId="164" fontId="6" fillId="6" borderId="1" xfId="0" applyFont="1" applyFill="1" applyBorder="1"/>
    <xf numFmtId="167" fontId="11" fillId="0" borderId="0" xfId="0" applyNumberFormat="1" applyFont="1"/>
    <xf numFmtId="167" fontId="6" fillId="6" borderId="1" xfId="0" applyNumberFormat="1" applyFont="1" applyFill="1" applyBorder="1"/>
    <xf numFmtId="167" fontId="11" fillId="0" borderId="33" xfId="0" applyNumberFormat="1" applyFont="1" applyBorder="1"/>
    <xf numFmtId="164" fontId="14" fillId="0" borderId="0" xfId="0" applyFont="1" applyAlignment="1">
      <alignment horizontal="center"/>
    </xf>
    <xf numFmtId="166" fontId="14" fillId="0" borderId="0" xfId="0" applyNumberFormat="1" applyFont="1" applyAlignment="1">
      <alignment horizontal="center"/>
    </xf>
    <xf numFmtId="0" fontId="5" fillId="0" borderId="0" xfId="0" applyNumberFormat="1" applyFont="1"/>
    <xf numFmtId="0" fontId="15" fillId="0" borderId="0" xfId="0" applyNumberFormat="1" applyFont="1" applyAlignment="1">
      <alignment horizontal="center"/>
    </xf>
    <xf numFmtId="164" fontId="17" fillId="0" borderId="0" xfId="0" applyFont="1"/>
    <xf numFmtId="164" fontId="18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164" fontId="14" fillId="10" borderId="1" xfId="0" applyFont="1" applyFill="1" applyBorder="1"/>
    <xf numFmtId="164" fontId="15" fillId="10" borderId="1" xfId="0" applyFont="1" applyFill="1" applyBorder="1"/>
    <xf numFmtId="164" fontId="3" fillId="0" borderId="0" xfId="0" applyFont="1" applyAlignment="1">
      <alignment horizontal="left"/>
    </xf>
    <xf numFmtId="164" fontId="14" fillId="0" borderId="44" xfId="0" applyFont="1" applyBorder="1" applyAlignment="1">
      <alignment horizontal="center"/>
    </xf>
    <xf numFmtId="166" fontId="14" fillId="0" borderId="44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4" fontId="15" fillId="0" borderId="0" xfId="0" applyFont="1"/>
    <xf numFmtId="165" fontId="15" fillId="0" borderId="0" xfId="0" applyNumberFormat="1" applyFont="1"/>
    <xf numFmtId="164" fontId="17" fillId="0" borderId="0" xfId="0" applyFont="1" applyAlignment="1">
      <alignment horizontal="left"/>
    </xf>
    <xf numFmtId="166" fontId="17" fillId="0" borderId="0" xfId="0" applyNumberFormat="1" applyFont="1" applyAlignment="1">
      <alignment horizontal="left"/>
    </xf>
    <xf numFmtId="164" fontId="19" fillId="11" borderId="1" xfId="0" applyFont="1" applyFill="1" applyBorder="1" applyAlignment="1">
      <alignment horizontal="left"/>
    </xf>
    <xf numFmtId="166" fontId="14" fillId="11" borderId="1" xfId="0" applyNumberFormat="1" applyFont="1" applyFill="1" applyBorder="1" applyAlignment="1">
      <alignment horizontal="center"/>
    </xf>
    <xf numFmtId="164" fontId="19" fillId="11" borderId="48" xfId="0" applyFont="1" applyFill="1" applyBorder="1" applyAlignment="1">
      <alignment horizontal="center"/>
    </xf>
    <xf numFmtId="164" fontId="14" fillId="11" borderId="48" xfId="0" applyFont="1" applyFill="1" applyBorder="1" applyAlignment="1">
      <alignment horizontal="center"/>
    </xf>
    <xf numFmtId="164" fontId="15" fillId="11" borderId="1" xfId="0" applyFont="1" applyFill="1" applyBorder="1" applyAlignment="1">
      <alignment horizontal="center"/>
    </xf>
    <xf numFmtId="173" fontId="15" fillId="11" borderId="1" xfId="0" applyNumberFormat="1" applyFont="1" applyFill="1" applyBorder="1" applyAlignment="1">
      <alignment horizontal="center"/>
    </xf>
    <xf numFmtId="164" fontId="14" fillId="11" borderId="18" xfId="0" applyFont="1" applyFill="1" applyBorder="1" applyAlignment="1">
      <alignment horizontal="center"/>
    </xf>
    <xf numFmtId="173" fontId="15" fillId="11" borderId="18" xfId="0" applyNumberFormat="1" applyFont="1" applyFill="1" applyBorder="1" applyAlignment="1">
      <alignment horizontal="center"/>
    </xf>
    <xf numFmtId="164" fontId="14" fillId="11" borderId="17" xfId="0" applyFont="1" applyFill="1" applyBorder="1" applyAlignment="1">
      <alignment horizontal="center"/>
    </xf>
    <xf numFmtId="173" fontId="15" fillId="11" borderId="17" xfId="0" applyNumberFormat="1" applyFont="1" applyFill="1" applyBorder="1" applyAlignment="1">
      <alignment horizontal="center"/>
    </xf>
    <xf numFmtId="164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17" fillId="0" borderId="0" xfId="0" applyNumberFormat="1" applyFont="1"/>
    <xf numFmtId="166" fontId="20" fillId="0" borderId="0" xfId="0" applyNumberFormat="1" applyFont="1" applyAlignment="1">
      <alignment horizontal="left"/>
    </xf>
    <xf numFmtId="164" fontId="21" fillId="0" borderId="0" xfId="0" applyFont="1" applyAlignment="1">
      <alignment horizontal="left"/>
    </xf>
    <xf numFmtId="164" fontId="17" fillId="0" borderId="49" xfId="0" applyFont="1" applyBorder="1"/>
    <xf numFmtId="164" fontId="18" fillId="0" borderId="43" xfId="0" applyFont="1" applyBorder="1" applyAlignment="1">
      <alignment horizontal="left"/>
    </xf>
    <xf numFmtId="166" fontId="3" fillId="0" borderId="43" xfId="0" applyNumberFormat="1" applyFont="1" applyBorder="1" applyAlignment="1">
      <alignment horizontal="left"/>
    </xf>
    <xf numFmtId="166" fontId="3" fillId="0" borderId="43" xfId="0" applyNumberFormat="1" applyFont="1" applyBorder="1" applyAlignment="1">
      <alignment horizontal="center"/>
    </xf>
    <xf numFmtId="165" fontId="3" fillId="0" borderId="43" xfId="0" applyNumberFormat="1" applyFont="1" applyBorder="1" applyAlignment="1">
      <alignment horizontal="left"/>
    </xf>
    <xf numFmtId="165" fontId="17" fillId="0" borderId="43" xfId="0" applyNumberFormat="1" applyFont="1" applyBorder="1"/>
    <xf numFmtId="4" fontId="17" fillId="12" borderId="25" xfId="0" applyNumberFormat="1" applyFont="1" applyFill="1" applyBorder="1"/>
    <xf numFmtId="164" fontId="17" fillId="0" borderId="43" xfId="0" applyFont="1" applyBorder="1"/>
    <xf numFmtId="164" fontId="17" fillId="13" borderId="25" xfId="0" applyFont="1" applyFill="1" applyBorder="1"/>
    <xf numFmtId="164" fontId="17" fillId="14" borderId="25" xfId="0" applyFont="1" applyFill="1" applyBorder="1"/>
    <xf numFmtId="164" fontId="3" fillId="15" borderId="25" xfId="0" applyFont="1" applyFill="1" applyBorder="1"/>
    <xf numFmtId="164" fontId="17" fillId="16" borderId="25" xfId="0" applyFont="1" applyFill="1" applyBorder="1"/>
    <xf numFmtId="164" fontId="3" fillId="10" borderId="25" xfId="0" applyFont="1" applyFill="1" applyBorder="1"/>
    <xf numFmtId="164" fontId="17" fillId="10" borderId="25" xfId="0" applyFont="1" applyFill="1" applyBorder="1"/>
    <xf numFmtId="164" fontId="17" fillId="10" borderId="50" xfId="0" applyFont="1" applyFill="1" applyBorder="1"/>
    <xf numFmtId="167" fontId="20" fillId="6" borderId="51" xfId="0" applyNumberFormat="1" applyFont="1" applyFill="1" applyBorder="1" applyAlignment="1">
      <alignment horizontal="left"/>
    </xf>
    <xf numFmtId="164" fontId="17" fillId="0" borderId="52" xfId="0" applyFont="1" applyBorder="1"/>
    <xf numFmtId="165" fontId="17" fillId="0" borderId="0" xfId="0" applyNumberFormat="1" applyFont="1" applyAlignment="1">
      <alignment horizontal="center"/>
    </xf>
    <xf numFmtId="4" fontId="3" fillId="12" borderId="1" xfId="0" applyNumberFormat="1" applyFont="1" applyFill="1" applyBorder="1" applyAlignment="1">
      <alignment horizontal="center"/>
    </xf>
    <xf numFmtId="164" fontId="17" fillId="13" borderId="1" xfId="0" applyFont="1" applyFill="1" applyBorder="1"/>
    <xf numFmtId="164" fontId="17" fillId="14" borderId="1" xfId="0" applyFont="1" applyFill="1" applyBorder="1"/>
    <xf numFmtId="164" fontId="3" fillId="15" borderId="1" xfId="0" applyFont="1" applyFill="1" applyBorder="1"/>
    <xf numFmtId="164" fontId="17" fillId="16" borderId="1" xfId="0" applyFont="1" applyFill="1" applyBorder="1"/>
    <xf numFmtId="164" fontId="3" fillId="10" borderId="1" xfId="0" applyFont="1" applyFill="1" applyBorder="1"/>
    <xf numFmtId="164" fontId="17" fillId="10" borderId="1" xfId="0" applyFont="1" applyFill="1" applyBorder="1"/>
    <xf numFmtId="164" fontId="17" fillId="10" borderId="53" xfId="0" applyFont="1" applyFill="1" applyBorder="1"/>
    <xf numFmtId="167" fontId="20" fillId="6" borderId="54" xfId="0" applyNumberFormat="1" applyFont="1" applyFill="1" applyBorder="1" applyAlignment="1">
      <alignment horizontal="left"/>
    </xf>
    <xf numFmtId="164" fontId="17" fillId="0" borderId="55" xfId="0" applyFont="1" applyBorder="1"/>
    <xf numFmtId="164" fontId="3" fillId="0" borderId="38" xfId="0" applyFont="1" applyBorder="1" applyAlignment="1">
      <alignment horizontal="left"/>
    </xf>
    <xf numFmtId="166" fontId="3" fillId="0" borderId="38" xfId="0" applyNumberFormat="1" applyFont="1" applyBorder="1" applyAlignment="1">
      <alignment horizontal="center"/>
    </xf>
    <xf numFmtId="172" fontId="3" fillId="0" borderId="38" xfId="0" applyNumberFormat="1" applyFont="1" applyBorder="1" applyAlignment="1">
      <alignment horizontal="center"/>
    </xf>
    <xf numFmtId="165" fontId="3" fillId="0" borderId="38" xfId="0" applyNumberFormat="1" applyFont="1" applyBorder="1" applyAlignment="1">
      <alignment horizontal="center"/>
    </xf>
    <xf numFmtId="165" fontId="17" fillId="0" borderId="38" xfId="0" applyNumberFormat="1" applyFont="1" applyBorder="1" applyAlignment="1">
      <alignment horizontal="center"/>
    </xf>
    <xf numFmtId="4" fontId="3" fillId="12" borderId="16" xfId="0" applyNumberFormat="1" applyFont="1" applyFill="1" applyBorder="1" applyAlignment="1">
      <alignment horizontal="center"/>
    </xf>
    <xf numFmtId="164" fontId="17" fillId="0" borderId="38" xfId="0" applyFont="1" applyBorder="1"/>
    <xf numFmtId="164" fontId="3" fillId="13" borderId="16" xfId="0" applyFont="1" applyFill="1" applyBorder="1"/>
    <xf numFmtId="164" fontId="3" fillId="14" borderId="16" xfId="0" applyFont="1" applyFill="1" applyBorder="1"/>
    <xf numFmtId="164" fontId="3" fillId="15" borderId="16" xfId="0" applyFont="1" applyFill="1" applyBorder="1"/>
    <xf numFmtId="164" fontId="3" fillId="16" borderId="16" xfId="0" applyFont="1" applyFill="1" applyBorder="1"/>
    <xf numFmtId="164" fontId="3" fillId="10" borderId="16" xfId="0" applyFont="1" applyFill="1" applyBorder="1"/>
    <xf numFmtId="164" fontId="3" fillId="10" borderId="56" xfId="0" applyFont="1" applyFill="1" applyBorder="1"/>
    <xf numFmtId="167" fontId="3" fillId="6" borderId="57" xfId="0" applyNumberFormat="1" applyFont="1" applyFill="1" applyBorder="1" applyAlignment="1">
      <alignment horizontal="left"/>
    </xf>
    <xf numFmtId="167" fontId="22" fillId="6" borderId="57" xfId="0" applyNumberFormat="1" applyFont="1" applyFill="1" applyBorder="1" applyAlignment="1">
      <alignment horizontal="left"/>
    </xf>
    <xf numFmtId="164" fontId="17" fillId="0" borderId="58" xfId="0" applyFont="1" applyBorder="1"/>
    <xf numFmtId="164" fontId="17" fillId="0" borderId="44" xfId="0" applyFont="1" applyBorder="1"/>
    <xf numFmtId="164" fontId="17" fillId="0" borderId="44" xfId="0" applyFont="1" applyBorder="1" applyAlignment="1">
      <alignment horizontal="left"/>
    </xf>
    <xf numFmtId="4" fontId="17" fillId="0" borderId="44" xfId="0" applyNumberFormat="1" applyFont="1" applyBorder="1"/>
    <xf numFmtId="165" fontId="17" fillId="0" borderId="44" xfId="0" applyNumberFormat="1" applyFont="1" applyBorder="1"/>
    <xf numFmtId="4" fontId="17" fillId="12" borderId="48" xfId="0" applyNumberFormat="1" applyFont="1" applyFill="1" applyBorder="1" applyAlignment="1">
      <alignment horizontal="right" wrapText="1"/>
    </xf>
    <xf numFmtId="4" fontId="17" fillId="12" borderId="48" xfId="0" applyNumberFormat="1" applyFont="1" applyFill="1" applyBorder="1"/>
    <xf numFmtId="164" fontId="17" fillId="17" borderId="48" xfId="0" applyFont="1" applyFill="1" applyBorder="1"/>
    <xf numFmtId="164" fontId="17" fillId="18" borderId="48" xfId="0" applyFont="1" applyFill="1" applyBorder="1"/>
    <xf numFmtId="165" fontId="17" fillId="18" borderId="48" xfId="0" applyNumberFormat="1" applyFont="1" applyFill="1" applyBorder="1"/>
    <xf numFmtId="164" fontId="17" fillId="19" borderId="48" xfId="0" applyFont="1" applyFill="1" applyBorder="1"/>
    <xf numFmtId="164" fontId="17" fillId="20" borderId="48" xfId="0" applyFont="1" applyFill="1" applyBorder="1"/>
    <xf numFmtId="164" fontId="17" fillId="0" borderId="59" xfId="0" applyFont="1" applyBorder="1"/>
    <xf numFmtId="165" fontId="17" fillId="0" borderId="59" xfId="0" applyNumberFormat="1" applyFont="1" applyBorder="1"/>
    <xf numFmtId="164" fontId="17" fillId="0" borderId="40" xfId="0" applyFont="1" applyBorder="1"/>
    <xf numFmtId="164" fontId="17" fillId="0" borderId="41" xfId="0" applyFont="1" applyBorder="1"/>
    <xf numFmtId="164" fontId="17" fillId="0" borderId="41" xfId="0" applyFont="1" applyBorder="1" applyAlignment="1">
      <alignment horizontal="left"/>
    </xf>
    <xf numFmtId="4" fontId="17" fillId="0" borderId="41" xfId="0" applyNumberFormat="1" applyFont="1" applyBorder="1"/>
    <xf numFmtId="165" fontId="17" fillId="0" borderId="41" xfId="0" applyNumberFormat="1" applyFont="1" applyBorder="1"/>
    <xf numFmtId="4" fontId="17" fillId="12" borderId="18" xfId="0" applyNumberFormat="1" applyFont="1" applyFill="1" applyBorder="1" applyAlignment="1">
      <alignment horizontal="right" wrapText="1"/>
    </xf>
    <xf numFmtId="4" fontId="17" fillId="12" borderId="18" xfId="0" applyNumberFormat="1" applyFont="1" applyFill="1" applyBorder="1"/>
    <xf numFmtId="164" fontId="17" fillId="17" borderId="18" xfId="0" applyFont="1" applyFill="1" applyBorder="1"/>
    <xf numFmtId="164" fontId="17" fillId="18" borderId="18" xfId="0" applyFont="1" applyFill="1" applyBorder="1"/>
    <xf numFmtId="165" fontId="17" fillId="18" borderId="18" xfId="0" applyNumberFormat="1" applyFont="1" applyFill="1" applyBorder="1"/>
    <xf numFmtId="164" fontId="17" fillId="19" borderId="18" xfId="0" applyFont="1" applyFill="1" applyBorder="1"/>
    <xf numFmtId="164" fontId="17" fillId="20" borderId="18" xfId="0" applyFont="1" applyFill="1" applyBorder="1"/>
    <xf numFmtId="164" fontId="17" fillId="0" borderId="42" xfId="0" applyFont="1" applyBorder="1"/>
    <xf numFmtId="165" fontId="17" fillId="0" borderId="42" xfId="0" applyNumberFormat="1" applyFont="1" applyBorder="1"/>
    <xf numFmtId="164" fontId="17" fillId="7" borderId="18" xfId="0" applyFont="1" applyFill="1" applyBorder="1"/>
    <xf numFmtId="164" fontId="17" fillId="0" borderId="41" xfId="0" applyFont="1" applyBorder="1" applyAlignment="1">
      <alignment horizontal="right" wrapText="1"/>
    </xf>
    <xf numFmtId="166" fontId="17" fillId="0" borderId="41" xfId="0" applyNumberFormat="1" applyFont="1" applyBorder="1" applyAlignment="1">
      <alignment horizontal="left"/>
    </xf>
    <xf numFmtId="39" fontId="17" fillId="0" borderId="41" xfId="0" applyNumberFormat="1" applyFont="1" applyBorder="1"/>
    <xf numFmtId="37" fontId="17" fillId="0" borderId="41" xfId="0" applyNumberFormat="1" applyFont="1" applyBorder="1"/>
    <xf numFmtId="165" fontId="3" fillId="0" borderId="41" xfId="0" applyNumberFormat="1" applyFont="1" applyBorder="1" applyAlignment="1">
      <alignment horizontal="center"/>
    </xf>
    <xf numFmtId="165" fontId="17" fillId="0" borderId="60" xfId="0" applyNumberFormat="1" applyFont="1" applyBorder="1"/>
    <xf numFmtId="165" fontId="17" fillId="8" borderId="18" xfId="0" applyNumberFormat="1" applyFont="1" applyFill="1" applyBorder="1"/>
    <xf numFmtId="165" fontId="17" fillId="0" borderId="41" xfId="0" applyNumberFormat="1" applyFont="1" applyBorder="1" applyAlignment="1">
      <alignment horizontal="left"/>
    </xf>
    <xf numFmtId="164" fontId="3" fillId="0" borderId="0" xfId="0" applyFont="1"/>
    <xf numFmtId="168" fontId="17" fillId="21" borderId="1" xfId="0" applyNumberFormat="1" applyFont="1" applyFill="1" applyBorder="1"/>
    <xf numFmtId="165" fontId="18" fillId="0" borderId="0" xfId="0" applyNumberFormat="1" applyFont="1"/>
    <xf numFmtId="0" fontId="3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0" fontId="17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49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7" fillId="0" borderId="65" xfId="0" applyNumberFormat="1" applyFont="1" applyBorder="1" applyAlignment="1">
      <alignment horizontal="center"/>
    </xf>
    <xf numFmtId="0" fontId="17" fillId="0" borderId="66" xfId="0" applyNumberFormat="1" applyFont="1" applyBorder="1" applyAlignment="1">
      <alignment horizontal="center"/>
    </xf>
    <xf numFmtId="0" fontId="3" fillId="0" borderId="66" xfId="0" applyNumberFormat="1" applyFont="1" applyBorder="1" applyAlignment="1">
      <alignment horizontal="center"/>
    </xf>
    <xf numFmtId="0" fontId="3" fillId="0" borderId="6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68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/>
    </xf>
    <xf numFmtId="0" fontId="3" fillId="0" borderId="69" xfId="0" applyNumberFormat="1" applyFont="1" applyBorder="1" applyAlignment="1">
      <alignment horizontal="center"/>
    </xf>
    <xf numFmtId="0" fontId="3" fillId="0" borderId="70" xfId="0" applyNumberFormat="1" applyFont="1" applyBorder="1" applyAlignment="1">
      <alignment horizontal="center"/>
    </xf>
    <xf numFmtId="0" fontId="17" fillId="0" borderId="70" xfId="0" applyNumberFormat="1" applyFont="1" applyBorder="1" applyAlignment="1">
      <alignment horizontal="center"/>
    </xf>
    <xf numFmtId="0" fontId="22" fillId="0" borderId="39" xfId="0" applyNumberFormat="1" applyFont="1" applyBorder="1" applyAlignment="1">
      <alignment horizontal="center"/>
    </xf>
    <xf numFmtId="0" fontId="22" fillId="0" borderId="71" xfId="0" applyNumberFormat="1" applyFont="1" applyBorder="1" applyAlignment="1">
      <alignment horizontal="center"/>
    </xf>
    <xf numFmtId="0" fontId="3" fillId="0" borderId="64" xfId="0" applyNumberFormat="1" applyFont="1" applyBorder="1" applyAlignment="1">
      <alignment horizontal="center"/>
    </xf>
    <xf numFmtId="0" fontId="6" fillId="0" borderId="69" xfId="0" applyNumberFormat="1" applyFont="1" applyBorder="1" applyAlignment="1">
      <alignment horizontal="center"/>
    </xf>
    <xf numFmtId="0" fontId="6" fillId="0" borderId="67" xfId="0" applyNumberFormat="1" applyFont="1" applyBorder="1"/>
    <xf numFmtId="0" fontId="6" fillId="0" borderId="67" xfId="0" applyNumberFormat="1" applyFont="1" applyBorder="1" applyAlignment="1">
      <alignment horizontal="center"/>
    </xf>
    <xf numFmtId="0" fontId="6" fillId="0" borderId="33" xfId="0" applyNumberFormat="1" applyFont="1" applyBorder="1" applyAlignment="1">
      <alignment horizontal="center"/>
    </xf>
    <xf numFmtId="0" fontId="6" fillId="0" borderId="68" xfId="0" applyNumberFormat="1" applyFont="1" applyBorder="1" applyAlignment="1">
      <alignment horizontal="center"/>
    </xf>
    <xf numFmtId="0" fontId="6" fillId="0" borderId="63" xfId="0" applyNumberFormat="1" applyFont="1" applyBorder="1" applyAlignment="1">
      <alignment horizontal="center"/>
    </xf>
    <xf numFmtId="0" fontId="23" fillId="0" borderId="69" xfId="0" applyNumberFormat="1" applyFont="1" applyBorder="1" applyAlignment="1">
      <alignment horizontal="center"/>
    </xf>
    <xf numFmtId="0" fontId="23" fillId="0" borderId="67" xfId="0" applyNumberFormat="1" applyFont="1" applyBorder="1"/>
    <xf numFmtId="0" fontId="23" fillId="0" borderId="67" xfId="0" applyNumberFormat="1" applyFont="1" applyBorder="1" applyAlignment="1">
      <alignment horizontal="center"/>
    </xf>
    <xf numFmtId="0" fontId="23" fillId="0" borderId="33" xfId="0" applyNumberFormat="1" applyFont="1" applyBorder="1" applyAlignment="1">
      <alignment horizontal="center"/>
    </xf>
    <xf numFmtId="0" fontId="23" fillId="0" borderId="68" xfId="0" applyNumberFormat="1" applyFont="1" applyBorder="1" applyAlignment="1">
      <alignment horizontal="center"/>
    </xf>
    <xf numFmtId="0" fontId="23" fillId="0" borderId="63" xfId="0" applyNumberFormat="1" applyFont="1" applyBorder="1" applyAlignment="1">
      <alignment horizontal="center"/>
    </xf>
    <xf numFmtId="0" fontId="6" fillId="0" borderId="72" xfId="0" applyNumberFormat="1" applyFont="1" applyBorder="1" applyAlignment="1">
      <alignment horizontal="center"/>
    </xf>
    <xf numFmtId="0" fontId="6" fillId="0" borderId="70" xfId="0" applyNumberFormat="1" applyFont="1" applyBorder="1"/>
    <xf numFmtId="0" fontId="6" fillId="0" borderId="70" xfId="0" applyNumberFormat="1" applyFont="1" applyBorder="1" applyAlignment="1">
      <alignment horizontal="center"/>
    </xf>
    <xf numFmtId="0" fontId="6" fillId="0" borderId="39" xfId="0" applyNumberFormat="1" applyFont="1" applyBorder="1" applyAlignment="1">
      <alignment horizontal="center"/>
    </xf>
    <xf numFmtId="0" fontId="6" fillId="0" borderId="71" xfId="0" applyNumberFormat="1" applyFont="1" applyBorder="1" applyAlignment="1">
      <alignment horizontal="center"/>
    </xf>
    <xf numFmtId="0" fontId="6" fillId="0" borderId="64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/>
    <xf numFmtId="0" fontId="23" fillId="0" borderId="0" xfId="0" applyNumberFormat="1" applyFont="1" applyAlignment="1">
      <alignment horizontal="left"/>
    </xf>
    <xf numFmtId="0" fontId="3" fillId="0" borderId="65" xfId="0" applyNumberFormat="1" applyFont="1" applyBorder="1" applyAlignment="1">
      <alignment horizontal="center"/>
    </xf>
    <xf numFmtId="0" fontId="3" fillId="0" borderId="61" xfId="0" applyNumberFormat="1" applyFont="1" applyBorder="1" applyAlignment="1">
      <alignment horizontal="center"/>
    </xf>
    <xf numFmtId="0" fontId="3" fillId="0" borderId="74" xfId="0" applyNumberFormat="1" applyFont="1" applyBorder="1" applyAlignment="1">
      <alignment horizontal="center"/>
    </xf>
    <xf numFmtId="0" fontId="17" fillId="0" borderId="62" xfId="0" applyNumberFormat="1" applyFont="1" applyBorder="1" applyAlignment="1">
      <alignment horizontal="center"/>
    </xf>
    <xf numFmtId="0" fontId="3" fillId="0" borderId="72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22" fillId="0" borderId="70" xfId="0" applyNumberFormat="1" applyFont="1" applyBorder="1" applyAlignment="1">
      <alignment horizontal="center"/>
    </xf>
    <xf numFmtId="0" fontId="17" fillId="0" borderId="64" xfId="0" applyNumberFormat="1" applyFont="1" applyBorder="1" applyAlignment="1">
      <alignment horizontal="center"/>
    </xf>
    <xf numFmtId="0" fontId="23" fillId="0" borderId="0" xfId="0" applyNumberFormat="1" applyFont="1" applyAlignment="1">
      <alignment horizontal="center"/>
    </xf>
    <xf numFmtId="0" fontId="3" fillId="0" borderId="62" xfId="0" applyNumberFormat="1" applyFont="1" applyBorder="1" applyAlignment="1">
      <alignment horizontal="center"/>
    </xf>
    <xf numFmtId="0" fontId="23" fillId="0" borderId="52" xfId="0" applyNumberFormat="1" applyFont="1" applyBorder="1" applyAlignment="1">
      <alignment horizontal="center"/>
    </xf>
    <xf numFmtId="0" fontId="23" fillId="0" borderId="72" xfId="0" applyNumberFormat="1" applyFont="1" applyBorder="1" applyAlignment="1">
      <alignment horizontal="center"/>
    </xf>
    <xf numFmtId="0" fontId="23" fillId="0" borderId="70" xfId="0" applyNumberFormat="1" applyFont="1" applyBorder="1"/>
    <xf numFmtId="0" fontId="23" fillId="0" borderId="39" xfId="0" applyNumberFormat="1" applyFont="1" applyBorder="1" applyAlignment="1">
      <alignment horizontal="center"/>
    </xf>
    <xf numFmtId="0" fontId="23" fillId="0" borderId="70" xfId="0" applyNumberFormat="1" applyFont="1" applyBorder="1" applyAlignment="1">
      <alignment horizontal="center"/>
    </xf>
    <xf numFmtId="0" fontId="23" fillId="0" borderId="71" xfId="0" applyNumberFormat="1" applyFont="1" applyBorder="1" applyAlignment="1">
      <alignment horizontal="center"/>
    </xf>
    <xf numFmtId="0" fontId="23" fillId="0" borderId="64" xfId="0" applyNumberFormat="1" applyFont="1" applyBorder="1" applyAlignment="1">
      <alignment horizontal="center"/>
    </xf>
    <xf numFmtId="0" fontId="17" fillId="0" borderId="69" xfId="0" applyNumberFormat="1" applyFont="1" applyBorder="1" applyAlignment="1">
      <alignment horizontal="center"/>
    </xf>
    <xf numFmtId="0" fontId="17" fillId="0" borderId="67" xfId="0" applyNumberFormat="1" applyFont="1" applyBorder="1" applyAlignment="1">
      <alignment horizontal="center"/>
    </xf>
    <xf numFmtId="0" fontId="17" fillId="0" borderId="68" xfId="0" applyNumberFormat="1" applyFont="1" applyBorder="1" applyAlignment="1">
      <alignment horizontal="center"/>
    </xf>
    <xf numFmtId="0" fontId="17" fillId="0" borderId="63" xfId="0" applyNumberFormat="1" applyFont="1" applyBorder="1" applyAlignment="1">
      <alignment horizontal="center"/>
    </xf>
    <xf numFmtId="0" fontId="23" fillId="0" borderId="0" xfId="0" applyNumberFormat="1" applyFont="1"/>
    <xf numFmtId="0" fontId="3" fillId="0" borderId="69" xfId="0" applyNumberFormat="1" applyFont="1" applyBorder="1" applyAlignment="1">
      <alignment horizontal="left"/>
    </xf>
    <xf numFmtId="0" fontId="23" fillId="0" borderId="67" xfId="0" quotePrefix="1" applyNumberFormat="1" applyFont="1" applyBorder="1" applyAlignment="1">
      <alignment horizontal="left"/>
    </xf>
    <xf numFmtId="0" fontId="23" fillId="0" borderId="33" xfId="0" quotePrefix="1" applyNumberFormat="1" applyFont="1" applyBorder="1" applyAlignment="1">
      <alignment horizontal="center"/>
    </xf>
    <xf numFmtId="0" fontId="23" fillId="0" borderId="69" xfId="0" applyNumberFormat="1" applyFont="1" applyBorder="1" applyAlignment="1">
      <alignment horizontal="left"/>
    </xf>
    <xf numFmtId="0" fontId="23" fillId="21" borderId="75" xfId="0" applyNumberFormat="1" applyFont="1" applyFill="1" applyBorder="1" applyAlignment="1">
      <alignment horizontal="center"/>
    </xf>
    <xf numFmtId="0" fontId="23" fillId="21" borderId="76" xfId="0" applyNumberFormat="1" applyFont="1" applyFill="1" applyBorder="1"/>
    <xf numFmtId="0" fontId="23" fillId="21" borderId="76" xfId="0" applyNumberFormat="1" applyFont="1" applyFill="1" applyBorder="1" applyAlignment="1">
      <alignment horizontal="center"/>
    </xf>
    <xf numFmtId="0" fontId="23" fillId="21" borderId="77" xfId="0" applyNumberFormat="1" applyFont="1" applyFill="1" applyBorder="1" applyAlignment="1">
      <alignment horizontal="center"/>
    </xf>
    <xf numFmtId="0" fontId="23" fillId="0" borderId="65" xfId="0" applyNumberFormat="1" applyFont="1" applyBorder="1" applyAlignment="1">
      <alignment horizontal="center"/>
    </xf>
    <xf numFmtId="0" fontId="23" fillId="0" borderId="66" xfId="0" applyNumberFormat="1" applyFont="1" applyBorder="1"/>
    <xf numFmtId="0" fontId="23" fillId="0" borderId="66" xfId="0" applyNumberFormat="1" applyFont="1" applyBorder="1" applyAlignment="1">
      <alignment horizontal="center"/>
    </xf>
    <xf numFmtId="0" fontId="23" fillId="0" borderId="62" xfId="0" applyNumberFormat="1" applyFont="1" applyBorder="1" applyAlignment="1">
      <alignment horizontal="center"/>
    </xf>
    <xf numFmtId="0" fontId="17" fillId="0" borderId="52" xfId="0" applyNumberFormat="1" applyFont="1" applyBorder="1"/>
    <xf numFmtId="0" fontId="17" fillId="0" borderId="69" xfId="0" applyNumberFormat="1" applyFont="1" applyBorder="1"/>
    <xf numFmtId="0" fontId="23" fillId="0" borderId="36" xfId="0" applyNumberFormat="1" applyFont="1" applyBorder="1" applyAlignment="1">
      <alignment horizontal="center"/>
    </xf>
    <xf numFmtId="0" fontId="23" fillId="0" borderId="67" xfId="0" applyNumberFormat="1" applyFont="1" applyBorder="1" applyAlignment="1">
      <alignment horizontal="left"/>
    </xf>
    <xf numFmtId="0" fontId="23" fillId="0" borderId="55" xfId="0" applyNumberFormat="1" applyFont="1" applyBorder="1" applyAlignment="1">
      <alignment horizontal="left"/>
    </xf>
    <xf numFmtId="0" fontId="6" fillId="0" borderId="38" xfId="0" applyNumberFormat="1" applyFont="1" applyBorder="1"/>
    <xf numFmtId="0" fontId="6" fillId="0" borderId="38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left"/>
    </xf>
    <xf numFmtId="0" fontId="17" fillId="0" borderId="33" xfId="0" applyNumberFormat="1" applyFont="1" applyBorder="1" applyAlignment="1">
      <alignment horizontal="center"/>
    </xf>
    <xf numFmtId="0" fontId="3" fillId="0" borderId="0" xfId="0" applyNumberFormat="1" applyFont="1"/>
    <xf numFmtId="0" fontId="17" fillId="0" borderId="52" xfId="0" applyNumberFormat="1" applyFont="1" applyBorder="1" applyAlignment="1">
      <alignment horizontal="center"/>
    </xf>
    <xf numFmtId="0" fontId="24" fillId="0" borderId="67" xfId="0" applyNumberFormat="1" applyFont="1" applyBorder="1" applyAlignment="1">
      <alignment horizontal="center"/>
    </xf>
    <xf numFmtId="0" fontId="24" fillId="0" borderId="68" xfId="0" applyNumberFormat="1" applyFont="1" applyBorder="1" applyAlignment="1">
      <alignment horizontal="center"/>
    </xf>
    <xf numFmtId="0" fontId="23" fillId="0" borderId="33" xfId="0" applyNumberFormat="1" applyFont="1" applyBorder="1" applyAlignment="1">
      <alignment horizontal="left"/>
    </xf>
    <xf numFmtId="0" fontId="23" fillId="0" borderId="68" xfId="0" quotePrefix="1" applyNumberFormat="1" applyFont="1" applyBorder="1" applyAlignment="1">
      <alignment horizontal="center"/>
    </xf>
    <xf numFmtId="0" fontId="23" fillId="0" borderId="33" xfId="0" applyNumberFormat="1" applyFont="1" applyBorder="1"/>
    <xf numFmtId="0" fontId="17" fillId="0" borderId="66" xfId="0" applyNumberFormat="1" applyFont="1" applyBorder="1"/>
    <xf numFmtId="0" fontId="17" fillId="0" borderId="74" xfId="0" applyNumberFormat="1" applyFont="1" applyBorder="1" applyAlignment="1">
      <alignment horizontal="center"/>
    </xf>
    <xf numFmtId="0" fontId="17" fillId="0" borderId="67" xfId="0" applyNumberFormat="1" applyFont="1" applyBorder="1"/>
    <xf numFmtId="0" fontId="17" fillId="0" borderId="63" xfId="0" applyNumberFormat="1" applyFont="1" applyBorder="1"/>
    <xf numFmtId="0" fontId="23" fillId="0" borderId="69" xfId="0" applyNumberFormat="1" applyFont="1" applyBorder="1"/>
    <xf numFmtId="0" fontId="6" fillId="0" borderId="66" xfId="0" applyNumberFormat="1" applyFont="1" applyBorder="1"/>
    <xf numFmtId="0" fontId="6" fillId="0" borderId="66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74" xfId="0" applyNumberFormat="1" applyFont="1" applyBorder="1" applyAlignment="1">
      <alignment horizontal="center"/>
    </xf>
    <xf numFmtId="0" fontId="23" fillId="0" borderId="0" xfId="0" quotePrefix="1" applyNumberFormat="1" applyFont="1" applyAlignment="1">
      <alignment horizontal="left"/>
    </xf>
    <xf numFmtId="0" fontId="23" fillId="0" borderId="67" xfId="0" quotePrefix="1" applyNumberFormat="1" applyFont="1" applyBorder="1" applyAlignment="1">
      <alignment horizontal="center"/>
    </xf>
    <xf numFmtId="0" fontId="6" fillId="0" borderId="61" xfId="0" applyNumberFormat="1" applyFont="1" applyBorder="1" applyAlignment="1">
      <alignment horizontal="center"/>
    </xf>
    <xf numFmtId="0" fontId="23" fillId="0" borderId="38" xfId="0" applyNumberFormat="1" applyFont="1" applyBorder="1"/>
    <xf numFmtId="0" fontId="23" fillId="0" borderId="38" xfId="0" applyNumberFormat="1" applyFont="1" applyBorder="1" applyAlignment="1">
      <alignment horizontal="center"/>
    </xf>
    <xf numFmtId="0" fontId="3" fillId="0" borderId="78" xfId="0" applyNumberFormat="1" applyFont="1" applyBorder="1" applyAlignment="1">
      <alignment horizontal="center"/>
    </xf>
    <xf numFmtId="0" fontId="3" fillId="0" borderId="79" xfId="0" applyNumberFormat="1" applyFont="1" applyBorder="1" applyAlignment="1">
      <alignment horizontal="center"/>
    </xf>
    <xf numFmtId="0" fontId="6" fillId="0" borderId="80" xfId="0" applyNumberFormat="1" applyFont="1" applyBorder="1" applyAlignment="1">
      <alignment horizontal="center"/>
    </xf>
    <xf numFmtId="0" fontId="6" fillId="0" borderId="81" xfId="0" applyNumberFormat="1" applyFont="1" applyBorder="1"/>
    <xf numFmtId="0" fontId="6" fillId="0" borderId="82" xfId="0" applyNumberFormat="1" applyFont="1" applyBorder="1" applyAlignment="1">
      <alignment horizontal="center"/>
    </xf>
    <xf numFmtId="0" fontId="6" fillId="0" borderId="81" xfId="0" applyNumberFormat="1" applyFont="1" applyBorder="1" applyAlignment="1">
      <alignment horizontal="center"/>
    </xf>
    <xf numFmtId="0" fontId="6" fillId="0" borderId="83" xfId="0" applyNumberFormat="1" applyFont="1" applyBorder="1" applyAlignment="1">
      <alignment horizontal="center"/>
    </xf>
    <xf numFmtId="0" fontId="6" fillId="0" borderId="33" xfId="0" applyNumberFormat="1" applyFont="1" applyBorder="1"/>
    <xf numFmtId="0" fontId="6" fillId="0" borderId="36" xfId="0" applyNumberFormat="1" applyFont="1" applyBorder="1" applyAlignment="1">
      <alignment horizontal="center"/>
    </xf>
    <xf numFmtId="0" fontId="20" fillId="0" borderId="0" xfId="0" applyNumberFormat="1" applyFont="1" applyAlignment="1">
      <alignment horizontal="left"/>
    </xf>
    <xf numFmtId="0" fontId="23" fillId="0" borderId="61" xfId="0" applyNumberFormat="1" applyFont="1" applyBorder="1" applyAlignment="1">
      <alignment horizontal="center"/>
    </xf>
    <xf numFmtId="0" fontId="23" fillId="0" borderId="74" xfId="0" applyNumberFormat="1" applyFont="1" applyBorder="1" applyAlignment="1">
      <alignment horizontal="center"/>
    </xf>
    <xf numFmtId="0" fontId="23" fillId="0" borderId="33" xfId="0" quotePrefix="1" applyNumberFormat="1" applyFont="1" applyBorder="1" applyAlignment="1">
      <alignment horizontal="left"/>
    </xf>
    <xf numFmtId="0" fontId="17" fillId="0" borderId="39" xfId="0" applyNumberFormat="1" applyFont="1" applyBorder="1"/>
    <xf numFmtId="0" fontId="17" fillId="0" borderId="0" xfId="0" applyNumberFormat="1" applyFont="1" applyAlignment="1">
      <alignment horizontal="left"/>
    </xf>
    <xf numFmtId="0" fontId="17" fillId="0" borderId="38" xfId="0" applyNumberFormat="1" applyFont="1" applyBorder="1" applyAlignment="1">
      <alignment horizontal="center"/>
    </xf>
    <xf numFmtId="0" fontId="17" fillId="0" borderId="38" xfId="0" applyNumberFormat="1" applyFont="1" applyBorder="1"/>
    <xf numFmtId="0" fontId="22" fillId="0" borderId="66" xfId="0" applyNumberFormat="1" applyFont="1" applyBorder="1" applyAlignment="1">
      <alignment horizontal="center"/>
    </xf>
    <xf numFmtId="0" fontId="22" fillId="0" borderId="74" xfId="0" applyNumberFormat="1" applyFont="1" applyBorder="1" applyAlignment="1">
      <alignment horizontal="center"/>
    </xf>
    <xf numFmtId="0" fontId="22" fillId="0" borderId="67" xfId="0" applyNumberFormat="1" applyFont="1" applyBorder="1" applyAlignment="1">
      <alignment horizontal="center"/>
    </xf>
    <xf numFmtId="0" fontId="22" fillId="0" borderId="68" xfId="0" applyNumberFormat="1" applyFont="1" applyBorder="1" applyAlignment="1">
      <alignment horizontal="center"/>
    </xf>
    <xf numFmtId="0" fontId="20" fillId="0" borderId="0" xfId="0" quotePrefix="1" applyNumberFormat="1" applyFont="1" applyAlignment="1">
      <alignment horizontal="left"/>
    </xf>
    <xf numFmtId="0" fontId="25" fillId="0" borderId="0" xfId="0" applyNumberFormat="1" applyFont="1" applyAlignment="1">
      <alignment horizontal="center"/>
    </xf>
    <xf numFmtId="0" fontId="17" fillId="0" borderId="62" xfId="0" applyNumberFormat="1" applyFont="1" applyBorder="1"/>
    <xf numFmtId="0" fontId="17" fillId="0" borderId="72" xfId="0" applyNumberFormat="1" applyFont="1" applyBorder="1" applyAlignment="1">
      <alignment horizontal="center"/>
    </xf>
    <xf numFmtId="0" fontId="24" fillId="0" borderId="70" xfId="0" applyNumberFormat="1" applyFont="1" applyBorder="1" applyAlignment="1">
      <alignment horizontal="center"/>
    </xf>
    <xf numFmtId="0" fontId="24" fillId="0" borderId="71" xfId="0" applyNumberFormat="1" applyFont="1" applyBorder="1" applyAlignment="1">
      <alignment horizontal="center"/>
    </xf>
    <xf numFmtId="0" fontId="26" fillId="0" borderId="0" xfId="0" applyNumberFormat="1" applyFont="1"/>
    <xf numFmtId="49" fontId="1" fillId="2" borderId="12" xfId="0" quotePrefix="1" applyNumberFormat="1" applyFont="1" applyFill="1" applyBorder="1" applyAlignment="1">
      <alignment horizontal="center"/>
    </xf>
    <xf numFmtId="164" fontId="2" fillId="2" borderId="12" xfId="0" applyFont="1" applyFill="1" applyBorder="1"/>
    <xf numFmtId="164" fontId="29" fillId="2" borderId="17" xfId="0" applyFont="1" applyFill="1" applyBorder="1" applyAlignment="1">
      <alignment horizontal="left"/>
    </xf>
    <xf numFmtId="164" fontId="29" fillId="2" borderId="16" xfId="0" applyFont="1" applyFill="1" applyBorder="1" applyAlignment="1">
      <alignment horizontal="left"/>
    </xf>
    <xf numFmtId="164" fontId="29" fillId="2" borderId="18" xfId="0" applyFont="1" applyFill="1" applyBorder="1" applyAlignment="1">
      <alignment horizontal="left"/>
    </xf>
    <xf numFmtId="164" fontId="32" fillId="2" borderId="1" xfId="0" applyFont="1" applyFill="1" applyBorder="1" applyAlignment="1">
      <alignment horizontal="left"/>
    </xf>
    <xf numFmtId="164" fontId="32" fillId="2" borderId="12" xfId="0" applyFont="1" applyFill="1" applyBorder="1" applyAlignment="1">
      <alignment horizontal="left"/>
    </xf>
    <xf numFmtId="164" fontId="8" fillId="2" borderId="0" xfId="0" applyFont="1" applyFill="1"/>
    <xf numFmtId="164" fontId="1" fillId="2" borderId="12" xfId="0" applyFont="1" applyFill="1" applyBorder="1"/>
    <xf numFmtId="167" fontId="1" fillId="22" borderId="12" xfId="0" applyNumberFormat="1" applyFont="1" applyFill="1" applyBorder="1"/>
    <xf numFmtId="165" fontId="1" fillId="23" borderId="12" xfId="0" applyNumberFormat="1" applyFont="1" applyFill="1" applyBorder="1" applyAlignment="1">
      <alignment horizontal="center"/>
    </xf>
    <xf numFmtId="49" fontId="1" fillId="23" borderId="1" xfId="0" quotePrefix="1" applyNumberFormat="1" applyFont="1" applyFill="1" applyBorder="1" applyAlignment="1">
      <alignment horizontal="center"/>
    </xf>
    <xf numFmtId="164" fontId="2" fillId="23" borderId="12" xfId="0" applyFont="1" applyFill="1" applyBorder="1"/>
    <xf numFmtId="164" fontId="1" fillId="22" borderId="1" xfId="0" applyFont="1" applyFill="1" applyBorder="1" applyAlignment="1">
      <alignment horizontal="center"/>
    </xf>
    <xf numFmtId="165" fontId="31" fillId="0" borderId="12" xfId="1" applyNumberFormat="1" applyFont="1" applyFill="1" applyBorder="1" applyAlignment="1" applyProtection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17" xfId="0" applyNumberFormat="1" applyFont="1" applyFill="1" applyBorder="1" applyAlignment="1">
      <alignment horizontal="center" vertical="center"/>
    </xf>
    <xf numFmtId="174" fontId="2" fillId="2" borderId="1" xfId="0" applyNumberFormat="1" applyFont="1" applyFill="1" applyBorder="1" applyAlignment="1">
      <alignment horizontal="center"/>
    </xf>
    <xf numFmtId="174" fontId="2" fillId="2" borderId="17" xfId="0" applyNumberFormat="1" applyFont="1" applyFill="1" applyBorder="1" applyAlignment="1">
      <alignment horizontal="center"/>
    </xf>
    <xf numFmtId="165" fontId="2" fillId="2" borderId="18" xfId="0" applyNumberFormat="1" applyFont="1" applyFill="1" applyBorder="1"/>
    <xf numFmtId="174" fontId="2" fillId="2" borderId="1" xfId="0" applyNumberFormat="1" applyFont="1" applyFill="1" applyBorder="1"/>
    <xf numFmtId="174" fontId="2" fillId="2" borderId="12" xfId="0" applyNumberFormat="1" applyFont="1" applyFill="1" applyBorder="1"/>
    <xf numFmtId="164" fontId="29" fillId="2" borderId="84" xfId="0" applyFont="1" applyFill="1" applyBorder="1" applyAlignment="1">
      <alignment horizontal="left"/>
    </xf>
    <xf numFmtId="49" fontId="1" fillId="2" borderId="84" xfId="0" applyNumberFormat="1" applyFont="1" applyFill="1" applyBorder="1" applyAlignment="1">
      <alignment horizontal="left"/>
    </xf>
    <xf numFmtId="164" fontId="1" fillId="2" borderId="84" xfId="0" applyFont="1" applyFill="1" applyBorder="1"/>
    <xf numFmtId="165" fontId="2" fillId="2" borderId="84" xfId="0" applyNumberFormat="1" applyFont="1" applyFill="1" applyBorder="1"/>
    <xf numFmtId="165" fontId="1" fillId="2" borderId="84" xfId="0" applyNumberFormat="1" applyFont="1" applyFill="1" applyBorder="1"/>
    <xf numFmtId="165" fontId="2" fillId="2" borderId="85" xfId="0" applyNumberFormat="1" applyFont="1" applyFill="1" applyBorder="1"/>
    <xf numFmtId="168" fontId="33" fillId="5" borderId="15" xfId="0" applyNumberFormat="1" applyFont="1" applyFill="1" applyBorder="1"/>
    <xf numFmtId="165" fontId="1" fillId="22" borderId="12" xfId="0" applyNumberFormat="1" applyFont="1" applyFill="1" applyBorder="1" applyAlignment="1">
      <alignment horizontal="center"/>
    </xf>
    <xf numFmtId="164" fontId="3" fillId="2" borderId="2" xfId="0" applyFont="1" applyFill="1" applyBorder="1" applyAlignment="1">
      <alignment horizontal="center" vertical="center" wrapText="1"/>
    </xf>
    <xf numFmtId="0" fontId="4" fillId="0" borderId="3" xfId="0" applyNumberFormat="1" applyFont="1" applyBorder="1"/>
    <xf numFmtId="0" fontId="4" fillId="0" borderId="4" xfId="0" applyNumberFormat="1" applyFont="1" applyBorder="1"/>
    <xf numFmtId="0" fontId="4" fillId="0" borderId="5" xfId="0" applyNumberFormat="1" applyFont="1" applyBorder="1"/>
    <xf numFmtId="164" fontId="0" fillId="0" borderId="0" xfId="0"/>
    <xf numFmtId="0" fontId="4" fillId="0" borderId="6" xfId="0" applyNumberFormat="1" applyFont="1" applyBorder="1"/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164" fontId="1" fillId="2" borderId="10" xfId="0" applyFont="1" applyFill="1" applyBorder="1" applyAlignment="1">
      <alignment horizontal="center"/>
    </xf>
    <xf numFmtId="0" fontId="4" fillId="0" borderId="11" xfId="0" applyNumberFormat="1" applyFont="1" applyBorder="1"/>
    <xf numFmtId="0" fontId="4" fillId="0" borderId="12" xfId="0" applyNumberFormat="1" applyFont="1" applyBorder="1"/>
    <xf numFmtId="166" fontId="1" fillId="3" borderId="10" xfId="0" applyNumberFormat="1" applyFont="1" applyFill="1" applyBorder="1" applyAlignment="1">
      <alignment horizontal="left"/>
    </xf>
    <xf numFmtId="164" fontId="1" fillId="4" borderId="13" xfId="0" applyFont="1" applyFill="1" applyBorder="1" applyAlignment="1">
      <alignment horizontal="center"/>
    </xf>
    <xf numFmtId="0" fontId="4" fillId="0" borderId="14" xfId="0" applyNumberFormat="1" applyFont="1" applyBorder="1"/>
    <xf numFmtId="164" fontId="3" fillId="2" borderId="0" xfId="0" applyFont="1" applyFill="1" applyAlignment="1">
      <alignment horizontal="justify" vertical="justify" wrapText="1"/>
    </xf>
    <xf numFmtId="164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164" fontId="8" fillId="0" borderId="0" xfId="0" applyFont="1" applyAlignment="1">
      <alignment horizontal="center" wrapText="1"/>
    </xf>
    <xf numFmtId="0" fontId="4" fillId="0" borderId="33" xfId="0" applyNumberFormat="1" applyFont="1" applyBorder="1"/>
    <xf numFmtId="39" fontId="12" fillId="6" borderId="34" xfId="0" applyNumberFormat="1" applyFont="1" applyFill="1" applyBorder="1" applyAlignment="1">
      <alignment horizontal="center"/>
    </xf>
    <xf numFmtId="0" fontId="4" fillId="0" borderId="35" xfId="0" applyNumberFormat="1" applyFont="1" applyBorder="1"/>
    <xf numFmtId="172" fontId="8" fillId="0" borderId="3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164" fontId="16" fillId="9" borderId="10" xfId="0" applyFont="1" applyFill="1" applyBorder="1" applyAlignment="1">
      <alignment horizontal="center"/>
    </xf>
    <xf numFmtId="164" fontId="14" fillId="0" borderId="43" xfId="0" applyFont="1" applyBorder="1" applyAlignment="1">
      <alignment horizontal="center"/>
    </xf>
    <xf numFmtId="0" fontId="4" fillId="0" borderId="43" xfId="0" applyNumberFormat="1" applyFont="1" applyBorder="1"/>
    <xf numFmtId="164" fontId="14" fillId="0" borderId="0" xfId="0" applyFont="1" applyAlignment="1">
      <alignment horizontal="center"/>
    </xf>
    <xf numFmtId="164" fontId="19" fillId="11" borderId="45" xfId="0" applyFont="1" applyFill="1" applyBorder="1" applyAlignment="1">
      <alignment horizontal="center"/>
    </xf>
    <xf numFmtId="0" fontId="4" fillId="0" borderId="46" xfId="0" applyNumberFormat="1" applyFont="1" applyBorder="1"/>
    <xf numFmtId="0" fontId="4" fillId="0" borderId="47" xfId="0" applyNumberFormat="1" applyFont="1" applyBorder="1"/>
    <xf numFmtId="164" fontId="19" fillId="11" borderId="10" xfId="0" applyFont="1" applyFill="1" applyBorder="1" applyAlignment="1">
      <alignment horizontal="center"/>
    </xf>
    <xf numFmtId="166" fontId="19" fillId="11" borderId="10" xfId="0" applyNumberFormat="1" applyFont="1" applyFill="1" applyBorder="1" applyAlignment="1">
      <alignment horizontal="center"/>
    </xf>
    <xf numFmtId="0" fontId="17" fillId="0" borderId="52" xfId="0" applyNumberFormat="1" applyFont="1" applyBorder="1" applyAlignment="1">
      <alignment horizontal="center"/>
    </xf>
    <xf numFmtId="0" fontId="17" fillId="0" borderId="37" xfId="0" applyNumberFormat="1" applyFont="1" applyBorder="1" applyAlignment="1">
      <alignment horizontal="center"/>
    </xf>
    <xf numFmtId="0" fontId="4" fillId="0" borderId="38" xfId="0" applyNumberFormat="1" applyFont="1" applyBorder="1"/>
    <xf numFmtId="0" fontId="4" fillId="0" borderId="64" xfId="0" applyNumberFormat="1" applyFont="1" applyBorder="1"/>
    <xf numFmtId="0" fontId="3" fillId="0" borderId="37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5" fillId="0" borderId="0" xfId="0" applyNumberFormat="1" applyFont="1" applyAlignment="1">
      <alignment horizontal="center"/>
    </xf>
    <xf numFmtId="0" fontId="17" fillId="0" borderId="49" xfId="0" applyNumberFormat="1" applyFont="1" applyBorder="1" applyAlignment="1">
      <alignment horizontal="center"/>
    </xf>
    <xf numFmtId="0" fontId="4" fillId="0" borderId="61" xfId="0" applyNumberFormat="1" applyFont="1" applyBorder="1"/>
    <xf numFmtId="0" fontId="17" fillId="0" borderId="73" xfId="0" applyNumberFormat="1" applyFont="1" applyBorder="1" applyAlignment="1">
      <alignment horizontal="center"/>
    </xf>
    <xf numFmtId="0" fontId="4" fillId="0" borderId="62" xfId="0" applyNumberFormat="1" applyFont="1" applyBorder="1"/>
    <xf numFmtId="0" fontId="3" fillId="0" borderId="49" xfId="0" applyNumberFormat="1" applyFont="1" applyBorder="1" applyAlignment="1">
      <alignment horizontal="center"/>
    </xf>
    <xf numFmtId="0" fontId="3" fillId="0" borderId="73" xfId="0" applyNumberFormat="1" applyFont="1" applyBorder="1" applyAlignment="1">
      <alignment horizontal="center"/>
    </xf>
    <xf numFmtId="0" fontId="3" fillId="0" borderId="52" xfId="0" applyNumberFormat="1" applyFont="1" applyBorder="1" applyAlignment="1">
      <alignment horizontal="center"/>
    </xf>
    <xf numFmtId="0" fontId="4" fillId="0" borderId="63" xfId="0" applyNumberFormat="1" applyFont="1" applyBorder="1"/>
    <xf numFmtId="0" fontId="3" fillId="0" borderId="55" xfId="0" applyNumberFormat="1" applyFont="1" applyBorder="1" applyAlignment="1">
      <alignment horizontal="center"/>
    </xf>
    <xf numFmtId="0" fontId="4" fillId="0" borderId="39" xfId="0" applyNumberFormat="1" applyFont="1" applyBorder="1"/>
    <xf numFmtId="0" fontId="17" fillId="0" borderId="36" xfId="0" applyNumberFormat="1" applyFont="1" applyBorder="1" applyAlignment="1">
      <alignment horizontal="center"/>
    </xf>
    <xf numFmtId="0" fontId="3" fillId="0" borderId="0" xfId="0" quotePrefix="1" applyNumberFormat="1" applyFont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-19050</xdr:colOff>
      <xdr:row>967</xdr:row>
      <xdr:rowOff>0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11936730" y="165567360"/>
          <a:ext cx="38100" cy="0"/>
          <a:chOff x="-928500" y="-149002425"/>
          <a:chExt cx="6293550" cy="15278242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GrpSpPr/>
        </xdr:nvGrpSpPr>
        <xdr:grpSpPr>
          <a:xfrm>
            <a:off x="-928500" y="-149002425"/>
            <a:ext cx="6293550" cy="152782425"/>
            <a:chOff x="5346000" y="3780000"/>
            <a:chExt cx="6293550" cy="1527824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900-000004000000}"/>
                </a:ext>
              </a:extLst>
            </xdr:cNvPr>
            <xdr:cNvSpPr/>
          </xdr:nvSpPr>
          <xdr:spPr>
            <a:xfrm>
              <a:off x="11601450" y="15656242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00000000-0008-0000-0900-00000500000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2857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cxnSp>
      </xdr:grpSp>
    </xdr:grp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silvia/Configuraci&#243;n%20local/Archivos%20temporales%20de%20Internet/OLK14C/ayuda%20a%20pp%202007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ON"/>
      <sheetName val="4"/>
      <sheetName val="DOCENTE"/>
      <sheetName val="PRESTACIONES 2006"/>
      <sheetName val="ANTIGÜEDAD"/>
      <sheetName val="CATALOGO"/>
      <sheetName val="jornales"/>
      <sheetName val="DESCLASIFICAC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4"/>
  <sheetViews>
    <sheetView showGridLines="0" tabSelected="1" topLeftCell="A4" zoomScale="85" zoomScaleNormal="85" workbookViewId="0">
      <selection activeCell="A14" sqref="A14"/>
    </sheetView>
  </sheetViews>
  <sheetFormatPr baseColWidth="10" defaultColWidth="14.42578125" defaultRowHeight="15" customHeight="1"/>
  <cols>
    <col min="1" max="1" width="60.5703125" customWidth="1"/>
    <col min="2" max="2" width="18.140625" customWidth="1"/>
    <col min="3" max="3" width="35" customWidth="1"/>
    <col min="4" max="4" width="30.28515625" customWidth="1"/>
    <col min="5" max="5" width="18.28515625" customWidth="1"/>
    <col min="6" max="6" width="34.7109375" customWidth="1"/>
    <col min="7" max="7" width="19" customWidth="1"/>
    <col min="8" max="8" width="15" customWidth="1"/>
    <col min="9" max="9" width="13.85546875" customWidth="1"/>
    <col min="10" max="26" width="9.140625" customWidth="1"/>
  </cols>
  <sheetData>
    <row r="1" spans="1:26" ht="19.5" customHeight="1">
      <c r="A1" s="1" t="s">
        <v>0</v>
      </c>
      <c r="B1" s="1"/>
      <c r="C1" s="1"/>
      <c r="D1" s="2"/>
      <c r="E1" s="2"/>
      <c r="F1" s="2"/>
      <c r="G1" s="383" t="s">
        <v>1</v>
      </c>
      <c r="H1" s="384"/>
      <c r="I1" s="38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1" t="s">
        <v>2</v>
      </c>
      <c r="B2" s="1"/>
      <c r="C2" s="1"/>
      <c r="D2" s="2"/>
      <c r="E2" s="2"/>
      <c r="F2" s="2"/>
      <c r="G2" s="386"/>
      <c r="H2" s="387"/>
      <c r="I2" s="38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>
      <c r="A3" s="1" t="s">
        <v>3</v>
      </c>
      <c r="B3" s="1"/>
      <c r="C3" s="1"/>
      <c r="D3" s="2"/>
      <c r="E3" s="2"/>
      <c r="F3" s="2"/>
      <c r="G3" s="389"/>
      <c r="H3" s="390"/>
      <c r="I3" s="39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>
      <c r="A4" s="1"/>
      <c r="B4" s="1"/>
      <c r="C4" s="1"/>
      <c r="D4" s="2"/>
      <c r="E4" s="2"/>
      <c r="F4" s="2"/>
      <c r="G4" s="4"/>
      <c r="H4" s="4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>
      <c r="A5" s="392" t="s">
        <v>4</v>
      </c>
      <c r="B5" s="393"/>
      <c r="C5" s="393"/>
      <c r="D5" s="393"/>
      <c r="E5" s="393"/>
      <c r="F5" s="394"/>
      <c r="G5" s="398" t="s">
        <v>1186</v>
      </c>
      <c r="H5" s="398"/>
      <c r="I5" s="39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customHeight="1">
      <c r="A6" s="1"/>
      <c r="B6" s="1"/>
      <c r="C6" s="1"/>
      <c r="D6" s="1"/>
      <c r="E6" s="1"/>
      <c r="F6" s="2"/>
      <c r="G6" s="398"/>
      <c r="H6" s="398"/>
      <c r="I6" s="39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>
      <c r="A7" s="395" t="s">
        <v>5</v>
      </c>
      <c r="B7" s="393"/>
      <c r="C7" s="394"/>
      <c r="D7" s="396" t="s">
        <v>1194</v>
      </c>
      <c r="E7" s="397"/>
      <c r="F7" s="2"/>
      <c r="G7" s="398"/>
      <c r="H7" s="398"/>
      <c r="I7" s="39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customHeight="1">
      <c r="A8" s="8"/>
      <c r="B8" s="9"/>
      <c r="C8" s="9"/>
      <c r="D8" s="9"/>
      <c r="E8" s="9"/>
      <c r="F8" s="9"/>
      <c r="G8" s="398"/>
      <c r="H8" s="398"/>
      <c r="I8" s="39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>
      <c r="A9" s="1" t="s">
        <v>6</v>
      </c>
      <c r="B9" s="1"/>
      <c r="C9" s="1"/>
      <c r="D9" s="1"/>
      <c r="E9" s="2"/>
      <c r="F9" s="2"/>
      <c r="G9" s="5"/>
      <c r="H9" s="6"/>
      <c r="I9" s="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>
      <c r="A10" s="2" t="s">
        <v>7</v>
      </c>
      <c r="B10" s="2"/>
      <c r="C10" s="2" t="s">
        <v>8</v>
      </c>
      <c r="D10" s="10" t="s">
        <v>9</v>
      </c>
      <c r="E10" s="2"/>
      <c r="F10" s="11"/>
      <c r="G10" s="5"/>
      <c r="H10" s="6"/>
      <c r="I10" s="6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15" customHeight="1">
      <c r="A11" s="382">
        <v>2</v>
      </c>
      <c r="B11" s="1"/>
      <c r="C11" s="2" t="s">
        <v>10</v>
      </c>
      <c r="D11" s="362">
        <v>2</v>
      </c>
      <c r="E11" s="2"/>
      <c r="F11" s="2"/>
      <c r="G11" s="5"/>
      <c r="H11" s="6"/>
      <c r="I11" s="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15" customHeight="1">
      <c r="A12" s="382">
        <v>2</v>
      </c>
      <c r="B12" s="1"/>
      <c r="C12" s="2" t="s">
        <v>11</v>
      </c>
      <c r="D12" s="362">
        <v>2</v>
      </c>
      <c r="E12" s="2"/>
      <c r="F12" s="2"/>
      <c r="G12" s="5"/>
      <c r="H12" s="6"/>
      <c r="I12" s="6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15" customHeight="1">
      <c r="A13" s="363"/>
      <c r="B13" s="361"/>
      <c r="C13" s="365" t="s">
        <v>1188</v>
      </c>
      <c r="D13" s="362">
        <v>2</v>
      </c>
      <c r="E13" s="354"/>
      <c r="F13" s="354"/>
      <c r="G13" s="5"/>
      <c r="H13" s="6"/>
      <c r="I13" s="6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15" customHeight="1">
      <c r="A14" s="13"/>
      <c r="B14" s="13"/>
      <c r="C14" s="9" t="s">
        <v>1187</v>
      </c>
      <c r="D14" s="362">
        <v>2</v>
      </c>
      <c r="E14" s="25"/>
      <c r="F14" s="2"/>
      <c r="G14" s="5"/>
      <c r="H14" s="6"/>
      <c r="I14" s="6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customHeight="1">
      <c r="A15" s="12"/>
      <c r="B15" s="13"/>
      <c r="C15" s="14"/>
      <c r="D15" s="16"/>
      <c r="E15" s="15"/>
      <c r="F15" s="2"/>
      <c r="G15" s="5"/>
      <c r="H15" s="6"/>
      <c r="I15" s="6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>
      <c r="A16" s="12"/>
      <c r="B16" s="2"/>
      <c r="C16" s="14"/>
      <c r="D16" s="16"/>
      <c r="E16" s="17"/>
      <c r="F16" s="366" t="s">
        <v>1191</v>
      </c>
      <c r="G16" s="5"/>
      <c r="I16" s="6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>
      <c r="A17" s="2"/>
      <c r="B17" s="396" t="s">
        <v>12</v>
      </c>
      <c r="C17" s="397"/>
      <c r="D17" s="18">
        <f>+D11+D12+D14+D13</f>
        <v>8</v>
      </c>
      <c r="E17" s="17"/>
      <c r="F17" s="19" t="s">
        <v>13</v>
      </c>
      <c r="G17" s="5"/>
      <c r="H17" s="6"/>
      <c r="I17" s="6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9.5" customHeight="1">
      <c r="A18" s="20" t="s">
        <v>14</v>
      </c>
      <c r="B18" s="21" t="s">
        <v>15</v>
      </c>
      <c r="C18" s="22" t="s">
        <v>16</v>
      </c>
      <c r="D18" s="22" t="s">
        <v>17</v>
      </c>
      <c r="E18" s="23"/>
      <c r="F18" s="21" t="s">
        <v>18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>
      <c r="A19" s="358" t="s">
        <v>19</v>
      </c>
      <c r="B19" s="24" t="s">
        <v>20</v>
      </c>
      <c r="C19" s="370">
        <v>33.78</v>
      </c>
      <c r="D19" s="367">
        <f>IF(Sueldo&lt;&gt;0,Sueldo*Porcentaje%,0)</f>
        <v>2.7023999999999999</v>
      </c>
      <c r="E19" s="2"/>
      <c r="F19" s="25">
        <f>ROUNDUP(D19,0.99)</f>
        <v>3</v>
      </c>
      <c r="G19" s="2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>
      <c r="A20" s="358" t="s">
        <v>21</v>
      </c>
      <c r="B20" s="24" t="s">
        <v>22</v>
      </c>
      <c r="C20" s="370">
        <f t="shared" ref="C20:C21" si="0">+(1+0.12+0.083333)/12*100</f>
        <v>10.027775000000002</v>
      </c>
      <c r="D20" s="367">
        <f>IF(D17&lt;&gt;0,D17*C20/100,0)</f>
        <v>0.8022220000000001</v>
      </c>
      <c r="E20" s="2"/>
      <c r="F20" s="25">
        <f>ROUNDUP(D20,0.99)</f>
        <v>1</v>
      </c>
      <c r="G20" s="2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>
      <c r="A21" s="358" t="s">
        <v>23</v>
      </c>
      <c r="B21" s="24" t="s">
        <v>24</v>
      </c>
      <c r="C21" s="370">
        <f t="shared" si="0"/>
        <v>10.027775000000002</v>
      </c>
      <c r="D21" s="367">
        <f>IF(D17&lt;&gt;0,D17*C21/100,0)</f>
        <v>0.8022220000000001</v>
      </c>
      <c r="E21" s="2"/>
      <c r="F21" s="25">
        <f>ROUNDUP(D21,0.99)</f>
        <v>1</v>
      </c>
      <c r="G21" s="2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>
      <c r="A22" s="358" t="s">
        <v>25</v>
      </c>
      <c r="B22" s="24" t="s">
        <v>26</v>
      </c>
      <c r="C22" s="370">
        <v>8.3332999999999995</v>
      </c>
      <c r="D22" s="367">
        <f>IF(D17&lt;&gt;0,D17*C22/100,0)</f>
        <v>0.66666399999999992</v>
      </c>
      <c r="E22" s="25">
        <f>ROUNDUP(D22,0.99)</f>
        <v>1</v>
      </c>
      <c r="F22" s="2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>
      <c r="A23" s="358" t="s">
        <v>27</v>
      </c>
      <c r="B23" s="24" t="s">
        <v>26</v>
      </c>
      <c r="C23" s="370">
        <v>12</v>
      </c>
      <c r="D23" s="367">
        <f>IF(D17&lt;&gt;0,D17*C23/100,0)</f>
        <v>0.96</v>
      </c>
      <c r="E23" s="380">
        <f>ROUNDUP(D23,0.99)</f>
        <v>1</v>
      </c>
      <c r="F23" s="25">
        <f>SUM(E22:E23)</f>
        <v>2</v>
      </c>
      <c r="G23" s="2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>
      <c r="A24" s="358" t="s">
        <v>28</v>
      </c>
      <c r="B24" s="364" t="s">
        <v>1189</v>
      </c>
      <c r="C24" s="370">
        <v>11.7</v>
      </c>
      <c r="D24" s="368">
        <f>IF(D7="si",PRESTACIONES!Sueldo*PRESTACIONES!Porcentaje%,0)</f>
        <v>0.93599999999999994</v>
      </c>
      <c r="E24" s="25"/>
      <c r="F24" s="25">
        <f>ROUNDUP(D24,0.99)</f>
        <v>1</v>
      </c>
      <c r="G24" s="25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>
      <c r="A25" s="355" t="s">
        <v>29</v>
      </c>
      <c r="B25" s="27"/>
      <c r="C25" s="371">
        <f>SUM(PRESTACIONES!Porcentaje)</f>
        <v>85.868850000000023</v>
      </c>
      <c r="D25" s="369">
        <f>SUM(PRESTACIONES!Prestacion)</f>
        <v>6.8695079999999997</v>
      </c>
      <c r="E25" s="28"/>
      <c r="F25" s="29">
        <f>SUM(F19:F24)</f>
        <v>8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>
      <c r="A26" s="356" t="s">
        <v>30</v>
      </c>
      <c r="B26" s="30" t="s">
        <v>15</v>
      </c>
      <c r="C26" s="31" t="s">
        <v>16</v>
      </c>
      <c r="D26" s="32" t="s">
        <v>17</v>
      </c>
      <c r="E26" s="23"/>
      <c r="F26" s="3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>
      <c r="A27" s="358" t="s">
        <v>31</v>
      </c>
      <c r="B27" s="24" t="s">
        <v>32</v>
      </c>
      <c r="C27" s="2" t="s">
        <v>33</v>
      </c>
      <c r="D27" s="25">
        <f>IF(A11&lt;&gt;0,A11*137.5,1*0)</f>
        <v>275</v>
      </c>
      <c r="E27" s="25">
        <f>ROUNDUP(D27,0.99)</f>
        <v>275</v>
      </c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>
      <c r="A28" s="359" t="s">
        <v>1183</v>
      </c>
      <c r="B28" s="353" t="s">
        <v>32</v>
      </c>
      <c r="C28" s="354" t="s">
        <v>1182</v>
      </c>
      <c r="D28" s="25">
        <f>IF(D7="si",0,A11*237.5)</f>
        <v>0</v>
      </c>
      <c r="E28" s="25">
        <f>ROUNDUP(D28,0.99)</f>
        <v>0</v>
      </c>
      <c r="F28" s="35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>
      <c r="A29" s="375" t="s">
        <v>34</v>
      </c>
      <c r="B29" s="376"/>
      <c r="C29" s="377"/>
      <c r="D29" s="378">
        <f>SUM(D27:D28)</f>
        <v>275</v>
      </c>
      <c r="E29" s="379">
        <f>+E27+E28</f>
        <v>275</v>
      </c>
      <c r="F29" s="37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9.5" customHeight="1">
      <c r="A30" s="358" t="s">
        <v>35</v>
      </c>
      <c r="B30" s="24" t="s">
        <v>36</v>
      </c>
      <c r="C30" s="2" t="s">
        <v>33</v>
      </c>
      <c r="D30" s="25">
        <f>IF(A12&lt;&gt;0,A12*137.5,1*0)</f>
        <v>275</v>
      </c>
      <c r="E30" s="25">
        <f>ROUNDUP(D30,0.99)</f>
        <v>275</v>
      </c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>
      <c r="A31" s="359" t="s">
        <v>1184</v>
      </c>
      <c r="B31" s="353" t="s">
        <v>36</v>
      </c>
      <c r="C31" s="354" t="s">
        <v>1182</v>
      </c>
      <c r="D31" s="25">
        <f>IF(D7="si",0,A12*237.5)</f>
        <v>0</v>
      </c>
      <c r="E31" s="25">
        <f>ROUNDUP(D31,0.99)</f>
        <v>0</v>
      </c>
      <c r="F31" s="35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>
      <c r="A32" s="358" t="s">
        <v>37</v>
      </c>
      <c r="B32" s="24" t="s">
        <v>36</v>
      </c>
      <c r="C32" s="373">
        <v>16.5</v>
      </c>
      <c r="D32" s="25">
        <f>IF(D14&lt;&gt;0,D14*C32/100,1*0)</f>
        <v>0.33</v>
      </c>
      <c r="E32" s="25">
        <f>ROUNDUP(D32,0.99)</f>
        <v>1</v>
      </c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>
      <c r="A33" s="359" t="s">
        <v>1185</v>
      </c>
      <c r="B33" s="24" t="s">
        <v>36</v>
      </c>
      <c r="C33" s="374">
        <v>28.5</v>
      </c>
      <c r="D33" s="25">
        <f>IF(D7="si",0,D14*C33/100)</f>
        <v>0</v>
      </c>
      <c r="E33" s="25">
        <f>ROUNDUP(D33,0.99)</f>
        <v>0</v>
      </c>
      <c r="F33" s="35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>
      <c r="A34" s="357" t="s">
        <v>38</v>
      </c>
      <c r="B34" s="34"/>
      <c r="C34" s="35"/>
      <c r="D34" s="372">
        <f>SUM(D30:D33)</f>
        <v>275.33</v>
      </c>
      <c r="E34" s="36">
        <f>SUM(E30:E33)</f>
        <v>276</v>
      </c>
      <c r="F34" s="3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>
      <c r="A35" s="26"/>
      <c r="B35" s="26"/>
      <c r="C35" s="28"/>
      <c r="D35" s="37"/>
      <c r="E35" s="28"/>
      <c r="F35" s="2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>
      <c r="A36" s="38"/>
      <c r="B36" s="38"/>
      <c r="C36" s="38" t="s">
        <v>39</v>
      </c>
      <c r="D36" s="39"/>
      <c r="E36" s="28"/>
      <c r="F36" s="39">
        <f>+E34+E29+F25</f>
        <v>559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>
      <c r="A38" s="40"/>
      <c r="B38" s="41"/>
      <c r="C38" s="42" t="s">
        <v>40</v>
      </c>
      <c r="D38" s="381">
        <f>+PRESTACIONES!Sueldo+F36</f>
        <v>567</v>
      </c>
      <c r="E38" s="25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>
      <c r="A39" s="2"/>
      <c r="B39" s="2"/>
      <c r="C39" s="2"/>
      <c r="D39" s="2"/>
      <c r="E39" s="43"/>
      <c r="F39" s="4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9.5" customHeight="1">
      <c r="A40" s="2"/>
      <c r="B40" s="2"/>
      <c r="C40" s="2"/>
      <c r="D40" s="2"/>
      <c r="E40" s="43"/>
      <c r="F40" s="4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3.75" customHeight="1">
      <c r="A41" s="360" t="s">
        <v>1192</v>
      </c>
      <c r="B41" s="5"/>
      <c r="C41" s="5"/>
      <c r="D41" s="5"/>
      <c r="E41" s="5"/>
      <c r="F41" s="4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60" t="s">
        <v>1193</v>
      </c>
      <c r="B42" s="5"/>
      <c r="C42" s="5"/>
      <c r="D42" s="6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hidden="1" customHeight="1">
      <c r="A43" s="5"/>
      <c r="B43" s="5"/>
      <c r="C43" s="5"/>
      <c r="D43" s="6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hidden="1" customHeight="1">
      <c r="A44" s="5" t="s">
        <v>41</v>
      </c>
      <c r="B44" s="5"/>
      <c r="C44" s="5"/>
      <c r="D44" s="6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hidden="1" customHeight="1">
      <c r="A45" s="5" t="s">
        <v>42</v>
      </c>
      <c r="B45" s="5"/>
      <c r="C45" s="5"/>
      <c r="D45" s="5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hidden="1" customHeight="1">
      <c r="A46" s="5" t="s">
        <v>43</v>
      </c>
      <c r="B46" s="5"/>
      <c r="C46" s="5"/>
      <c r="D46" s="5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hidden="1" customHeight="1">
      <c r="A47" s="7" t="s">
        <v>44</v>
      </c>
      <c r="B47" s="46">
        <v>1</v>
      </c>
      <c r="C47" s="5"/>
      <c r="D47" s="5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hidden="1" customHeight="1">
      <c r="A48" s="5" t="s">
        <v>45</v>
      </c>
      <c r="B48" s="46"/>
      <c r="C48" s="5"/>
      <c r="D48" s="5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hidden="1" customHeight="1">
      <c r="A49" s="47" t="s">
        <v>46</v>
      </c>
      <c r="B49" s="5">
        <v>8.3333000000000004E-2</v>
      </c>
      <c r="C49" s="5"/>
      <c r="D49" s="5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hidden="1" customHeight="1">
      <c r="A50" s="47" t="s">
        <v>47</v>
      </c>
      <c r="B50" s="46">
        <v>0.12</v>
      </c>
      <c r="C50" s="5"/>
      <c r="D50" s="5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hidden="1" customHeight="1">
      <c r="A51" s="48" t="s">
        <v>48</v>
      </c>
      <c r="B51" s="5">
        <f>SUM(B47:B50)</f>
        <v>1.2033330000000002</v>
      </c>
      <c r="C51" s="5"/>
      <c r="D51" s="5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hidden="1" customHeight="1">
      <c r="A52" s="5" t="s">
        <v>49</v>
      </c>
      <c r="B52" s="5">
        <v>12</v>
      </c>
      <c r="C52" s="5"/>
      <c r="D52" s="5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hidden="1" customHeight="1">
      <c r="A53" s="5" t="s">
        <v>50</v>
      </c>
      <c r="B53" s="5">
        <f>+B51/B52</f>
        <v>0.10027775000000001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hidden="1" customHeight="1">
      <c r="A54" s="5" t="s">
        <v>51</v>
      </c>
      <c r="B54" s="49">
        <f>+B53*100</f>
        <v>10.027775000000002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hidden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hidden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hidden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hidden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hidden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mergeCells count="6">
    <mergeCell ref="G1:I3"/>
    <mergeCell ref="A5:F5"/>
    <mergeCell ref="A7:C7"/>
    <mergeCell ref="B17:C17"/>
    <mergeCell ref="D7:E7"/>
    <mergeCell ref="G5:I8"/>
  </mergeCells>
  <pageMargins left="0.59055118110236227" right="0.31496062992125984" top="0.6692913385826772" bottom="0.31496062992125984" header="0" footer="0"/>
  <pageSetup scale="65" orientation="landscape" r:id="rId1"/>
  <ignoredErrors>
    <ignoredError sqref="E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2011"/>
  <sheetViews>
    <sheetView showGridLines="0" topLeftCell="A92" workbookViewId="0"/>
  </sheetViews>
  <sheetFormatPr baseColWidth="10" defaultColWidth="14.42578125" defaultRowHeight="15" customHeight="1"/>
  <cols>
    <col min="1" max="1" width="12.85546875" customWidth="1"/>
    <col min="2" max="2" width="39" customWidth="1"/>
    <col min="3" max="3" width="41" customWidth="1"/>
    <col min="4" max="4" width="0.140625" hidden="1" customWidth="1"/>
    <col min="5" max="5" width="43.28515625" customWidth="1"/>
    <col min="6" max="6" width="9" hidden="1" customWidth="1"/>
    <col min="7" max="7" width="38.140625" customWidth="1"/>
    <col min="8" max="8" width="0.140625" hidden="1" customWidth="1"/>
    <col min="9" max="9" width="0.85546875" customWidth="1"/>
    <col min="10" max="26" width="9.140625" customWidth="1"/>
  </cols>
  <sheetData>
    <row r="2" spans="1:8" ht="12.75" customHeight="1">
      <c r="A2" s="434" t="s">
        <v>431</v>
      </c>
      <c r="B2" s="387"/>
      <c r="C2" s="387"/>
      <c r="D2" s="387"/>
      <c r="E2" s="387"/>
      <c r="F2" s="387"/>
      <c r="G2" s="387"/>
      <c r="H2" s="387"/>
    </row>
    <row r="3" spans="1:8" ht="12.75" customHeight="1">
      <c r="A3" s="421" t="s">
        <v>432</v>
      </c>
      <c r="B3" s="387"/>
      <c r="C3" s="387"/>
      <c r="D3" s="387"/>
      <c r="E3" s="387"/>
      <c r="F3" s="387"/>
      <c r="G3" s="387"/>
      <c r="H3" s="387"/>
    </row>
    <row r="4" spans="1:8" ht="12.75" customHeight="1">
      <c r="A4" s="421" t="s">
        <v>433</v>
      </c>
      <c r="B4" s="387"/>
      <c r="C4" s="387"/>
      <c r="D4" s="387"/>
      <c r="E4" s="387"/>
      <c r="F4" s="387"/>
      <c r="G4" s="387"/>
      <c r="H4" s="387"/>
    </row>
    <row r="5" spans="1:8" ht="12.75" customHeight="1">
      <c r="A5" s="220"/>
      <c r="B5" s="221"/>
      <c r="C5" s="220"/>
      <c r="D5" s="220"/>
      <c r="E5" s="220"/>
      <c r="F5" s="220"/>
      <c r="G5" s="220"/>
      <c r="H5" s="220"/>
    </row>
    <row r="6" spans="1:8" ht="12.75" customHeight="1">
      <c r="A6" s="222" t="s">
        <v>434</v>
      </c>
      <c r="B6" s="221"/>
      <c r="C6" s="220"/>
      <c r="D6" s="220"/>
      <c r="E6" s="220"/>
      <c r="F6" s="220"/>
      <c r="G6" s="220"/>
      <c r="H6" s="220"/>
    </row>
    <row r="7" spans="1:8" ht="12.75" customHeight="1">
      <c r="A7" s="220"/>
      <c r="B7" s="221"/>
      <c r="C7" s="220"/>
      <c r="D7" s="220"/>
      <c r="E7" s="220"/>
      <c r="F7" s="220"/>
      <c r="G7" s="220"/>
      <c r="H7" s="220"/>
    </row>
    <row r="8" spans="1:8" ht="12.75" customHeight="1">
      <c r="A8" s="220"/>
      <c r="B8" s="221"/>
      <c r="C8" s="220"/>
      <c r="D8" s="220"/>
      <c r="E8" s="220"/>
      <c r="F8" s="220"/>
      <c r="G8" s="220"/>
      <c r="H8" s="220"/>
    </row>
    <row r="9" spans="1:8" ht="12.75" customHeight="1">
      <c r="A9" s="220"/>
      <c r="B9" s="221"/>
      <c r="C9" s="427" t="s">
        <v>435</v>
      </c>
      <c r="D9" s="424"/>
      <c r="E9" s="435" t="s">
        <v>436</v>
      </c>
      <c r="F9" s="409"/>
      <c r="G9" s="409"/>
      <c r="H9" s="426"/>
    </row>
    <row r="10" spans="1:8" ht="12.75" customHeight="1">
      <c r="A10" s="220"/>
      <c r="B10" s="221"/>
      <c r="C10" s="429" t="s">
        <v>437</v>
      </c>
      <c r="D10" s="402"/>
      <c r="E10" s="421" t="s">
        <v>438</v>
      </c>
      <c r="F10" s="387"/>
      <c r="G10" s="387"/>
      <c r="H10" s="430"/>
    </row>
    <row r="11" spans="1:8" ht="12.75" customHeight="1">
      <c r="A11" s="220"/>
      <c r="B11" s="221"/>
      <c r="C11" s="431" t="s">
        <v>439</v>
      </c>
      <c r="D11" s="432"/>
      <c r="E11" s="436" t="s">
        <v>440</v>
      </c>
      <c r="F11" s="418"/>
      <c r="G11" s="418"/>
      <c r="H11" s="419"/>
    </row>
    <row r="12" spans="1:8" ht="12.75" customHeight="1">
      <c r="A12" s="226"/>
      <c r="B12" s="227"/>
      <c r="C12" s="228"/>
      <c r="D12" s="229"/>
      <c r="E12" s="230"/>
      <c r="F12" s="229"/>
      <c r="G12" s="231"/>
      <c r="H12" s="232"/>
    </row>
    <row r="13" spans="1:8" ht="12.75" customHeight="1">
      <c r="A13" s="233" t="s">
        <v>441</v>
      </c>
      <c r="B13" s="229" t="s">
        <v>442</v>
      </c>
      <c r="C13" s="229" t="s">
        <v>443</v>
      </c>
      <c r="D13" s="229" t="s">
        <v>444</v>
      </c>
      <c r="E13" s="230" t="s">
        <v>443</v>
      </c>
      <c r="F13" s="229" t="s">
        <v>444</v>
      </c>
      <c r="G13" s="231" t="s">
        <v>443</v>
      </c>
      <c r="H13" s="232" t="s">
        <v>444</v>
      </c>
    </row>
    <row r="14" spans="1:8" ht="12.75" customHeight="1">
      <c r="A14" s="225" t="s">
        <v>445</v>
      </c>
      <c r="B14" s="234" t="s">
        <v>446</v>
      </c>
      <c r="C14" s="235"/>
      <c r="D14" s="235"/>
      <c r="E14" s="236" t="s">
        <v>447</v>
      </c>
      <c r="F14" s="234"/>
      <c r="G14" s="237" t="s">
        <v>448</v>
      </c>
      <c r="H14" s="238"/>
    </row>
    <row r="15" spans="1:8" ht="12.75" customHeight="1">
      <c r="A15" s="239"/>
      <c r="B15" s="240"/>
      <c r="C15" s="241"/>
      <c r="D15" s="241"/>
      <c r="E15" s="242"/>
      <c r="F15" s="241"/>
      <c r="G15" s="243"/>
      <c r="H15" s="244"/>
    </row>
    <row r="16" spans="1:8" ht="11.25" customHeight="1">
      <c r="A16" s="245"/>
      <c r="B16" s="246" t="s">
        <v>449</v>
      </c>
      <c r="C16" s="247" t="s">
        <v>450</v>
      </c>
      <c r="D16" s="247" t="s">
        <v>451</v>
      </c>
      <c r="E16" s="248" t="s">
        <v>452</v>
      </c>
      <c r="F16" s="247" t="s">
        <v>453</v>
      </c>
      <c r="G16" s="249" t="s">
        <v>454</v>
      </c>
      <c r="H16" s="250" t="s">
        <v>455</v>
      </c>
    </row>
    <row r="17" spans="1:8" ht="12.75" customHeight="1">
      <c r="A17" s="245">
        <v>950828</v>
      </c>
      <c r="B17" s="246" t="s">
        <v>456</v>
      </c>
      <c r="C17" s="247">
        <v>120519</v>
      </c>
      <c r="D17" s="248"/>
      <c r="E17" s="248">
        <v>120519</v>
      </c>
      <c r="F17" s="247"/>
      <c r="G17" s="249">
        <v>120518</v>
      </c>
      <c r="H17" s="250"/>
    </row>
    <row r="18" spans="1:8" ht="12.75" customHeight="1">
      <c r="A18" s="245"/>
      <c r="B18" s="246"/>
      <c r="C18" s="247"/>
      <c r="D18" s="247"/>
      <c r="E18" s="248"/>
      <c r="F18" s="247"/>
      <c r="G18" s="249"/>
      <c r="H18" s="250"/>
    </row>
    <row r="19" spans="1:8" ht="12.75" customHeight="1">
      <c r="A19" s="245"/>
      <c r="B19" s="246" t="s">
        <v>457</v>
      </c>
      <c r="C19" s="247" t="s">
        <v>458</v>
      </c>
      <c r="D19" s="247" t="s">
        <v>459</v>
      </c>
      <c r="E19" s="248" t="s">
        <v>460</v>
      </c>
      <c r="F19" s="247" t="s">
        <v>455</v>
      </c>
      <c r="G19" s="249" t="s">
        <v>458</v>
      </c>
      <c r="H19" s="250" t="s">
        <v>461</v>
      </c>
    </row>
    <row r="20" spans="1:8" ht="12.75" customHeight="1">
      <c r="A20" s="245">
        <v>0</v>
      </c>
      <c r="B20" s="246" t="s">
        <v>462</v>
      </c>
      <c r="C20" s="247">
        <v>120518</v>
      </c>
      <c r="D20" s="247"/>
      <c r="E20" s="248">
        <v>120518</v>
      </c>
      <c r="F20" s="247"/>
      <c r="G20" s="249">
        <v>120517</v>
      </c>
      <c r="H20" s="250"/>
    </row>
    <row r="21" spans="1:8" ht="12.75" customHeight="1">
      <c r="A21" s="245"/>
      <c r="B21" s="246"/>
      <c r="C21" s="247"/>
      <c r="D21" s="247"/>
      <c r="E21" s="248"/>
      <c r="F21" s="247"/>
      <c r="G21" s="249"/>
      <c r="H21" s="250"/>
    </row>
    <row r="22" spans="1:8" ht="12.75" customHeight="1">
      <c r="A22" s="245"/>
      <c r="B22" s="246" t="s">
        <v>463</v>
      </c>
      <c r="C22" s="247" t="s">
        <v>460</v>
      </c>
      <c r="D22" s="247" t="s">
        <v>464</v>
      </c>
      <c r="E22" s="248" t="s">
        <v>458</v>
      </c>
      <c r="F22" s="247" t="s">
        <v>461</v>
      </c>
      <c r="G22" s="249" t="s">
        <v>465</v>
      </c>
      <c r="H22" s="250" t="s">
        <v>459</v>
      </c>
    </row>
    <row r="23" spans="1:8" ht="12.75" customHeight="1">
      <c r="A23" s="245">
        <v>18192</v>
      </c>
      <c r="B23" s="246" t="s">
        <v>466</v>
      </c>
      <c r="C23" s="247">
        <v>120517</v>
      </c>
      <c r="D23" s="247"/>
      <c r="E23" s="248">
        <v>120517</v>
      </c>
      <c r="F23" s="247"/>
      <c r="G23" s="249">
        <v>120516</v>
      </c>
      <c r="H23" s="250"/>
    </row>
    <row r="24" spans="1:8" ht="12.75" customHeight="1">
      <c r="A24" s="245"/>
      <c r="B24" s="246"/>
      <c r="C24" s="247"/>
      <c r="D24" s="247"/>
      <c r="E24" s="248"/>
      <c r="F24" s="247"/>
      <c r="G24" s="249"/>
      <c r="H24" s="250"/>
    </row>
    <row r="25" spans="1:8" ht="12.75" customHeight="1">
      <c r="A25" s="245"/>
      <c r="B25" s="246" t="s">
        <v>467</v>
      </c>
      <c r="C25" s="247" t="s">
        <v>468</v>
      </c>
      <c r="D25" s="247" t="s">
        <v>469</v>
      </c>
      <c r="E25" s="248" t="s">
        <v>470</v>
      </c>
      <c r="F25" s="247" t="s">
        <v>471</v>
      </c>
      <c r="G25" s="249" t="s">
        <v>472</v>
      </c>
      <c r="H25" s="250" t="s">
        <v>473</v>
      </c>
    </row>
    <row r="26" spans="1:8" ht="12.75" customHeight="1">
      <c r="A26" s="245">
        <v>11548</v>
      </c>
      <c r="B26" s="246" t="s">
        <v>474</v>
      </c>
      <c r="C26" s="247">
        <v>41517</v>
      </c>
      <c r="D26" s="247"/>
      <c r="E26" s="248">
        <v>41517</v>
      </c>
      <c r="F26" s="247"/>
      <c r="G26" s="249">
        <v>41515</v>
      </c>
      <c r="H26" s="250"/>
    </row>
    <row r="27" spans="1:8" ht="12.75" customHeight="1">
      <c r="A27" s="251"/>
      <c r="B27" s="252"/>
      <c r="C27" s="253"/>
      <c r="D27" s="253"/>
      <c r="E27" s="254"/>
      <c r="F27" s="253"/>
      <c r="G27" s="255"/>
      <c r="H27" s="256"/>
    </row>
    <row r="28" spans="1:8" ht="12.75" customHeight="1">
      <c r="A28" s="257"/>
      <c r="B28" s="258"/>
      <c r="C28" s="257"/>
      <c r="D28" s="257"/>
      <c r="E28" s="257"/>
      <c r="F28" s="257"/>
      <c r="G28" s="257"/>
      <c r="H28" s="257"/>
    </row>
    <row r="29" spans="1:8" ht="12.75" customHeight="1">
      <c r="A29" s="259" t="s">
        <v>475</v>
      </c>
      <c r="B29" s="258"/>
      <c r="C29" s="257"/>
      <c r="D29" s="257"/>
      <c r="E29" s="257"/>
      <c r="F29" s="257"/>
      <c r="G29" s="257"/>
      <c r="H29" s="257"/>
    </row>
    <row r="30" spans="1:8" ht="12.75" customHeight="1">
      <c r="A30" s="259" t="s">
        <v>476</v>
      </c>
      <c r="B30" s="258"/>
      <c r="C30" s="257"/>
      <c r="D30" s="257"/>
      <c r="E30" s="257"/>
      <c r="F30" s="257"/>
      <c r="G30" s="257"/>
      <c r="H30" s="257"/>
    </row>
    <row r="46" spans="1:8" ht="12.75" customHeight="1">
      <c r="A46" s="421" t="s">
        <v>477</v>
      </c>
      <c r="B46" s="387"/>
      <c r="C46" s="387"/>
      <c r="D46" s="387"/>
      <c r="E46" s="387"/>
      <c r="F46" s="387"/>
      <c r="G46" s="387"/>
      <c r="H46" s="387"/>
    </row>
    <row r="47" spans="1:8" ht="12.75" customHeight="1">
      <c r="A47" s="421" t="s">
        <v>432</v>
      </c>
      <c r="B47" s="387"/>
      <c r="C47" s="387"/>
      <c r="D47" s="387"/>
      <c r="E47" s="387"/>
      <c r="F47" s="387"/>
      <c r="G47" s="387"/>
      <c r="H47" s="387"/>
    </row>
    <row r="48" spans="1:8" ht="12.75" customHeight="1">
      <c r="A48" s="421" t="s">
        <v>433</v>
      </c>
      <c r="B48" s="387"/>
      <c r="C48" s="387"/>
      <c r="D48" s="387"/>
      <c r="E48" s="387"/>
      <c r="F48" s="387"/>
      <c r="G48" s="387"/>
      <c r="H48" s="387"/>
    </row>
    <row r="50" spans="1:8" ht="12.75" customHeight="1">
      <c r="A50" s="222" t="s">
        <v>478</v>
      </c>
      <c r="B50" s="221"/>
      <c r="C50" s="220"/>
      <c r="D50" s="220"/>
      <c r="E50" s="220"/>
      <c r="F50" s="220"/>
      <c r="G50" s="220"/>
      <c r="H50" s="220"/>
    </row>
    <row r="51" spans="1:8" ht="12.75" customHeight="1">
      <c r="A51" s="220"/>
      <c r="B51" s="221"/>
      <c r="C51" s="220"/>
      <c r="D51" s="220"/>
      <c r="E51" s="220"/>
      <c r="F51" s="220"/>
      <c r="G51" s="220"/>
      <c r="H51" s="220"/>
    </row>
    <row r="52" spans="1:8" ht="12.75" customHeight="1">
      <c r="A52" s="220"/>
      <c r="B52" s="221"/>
      <c r="C52" s="427" t="s">
        <v>435</v>
      </c>
      <c r="D52" s="424"/>
      <c r="E52" s="428" t="s">
        <v>436</v>
      </c>
      <c r="F52" s="409"/>
      <c r="G52" s="409"/>
      <c r="H52" s="426"/>
    </row>
    <row r="53" spans="1:8" ht="12.75" customHeight="1">
      <c r="A53" s="220"/>
      <c r="B53" s="221"/>
      <c r="C53" s="429" t="s">
        <v>437</v>
      </c>
      <c r="D53" s="402"/>
      <c r="E53" s="406" t="s">
        <v>438</v>
      </c>
      <c r="F53" s="387"/>
      <c r="G53" s="387"/>
      <c r="H53" s="430"/>
    </row>
    <row r="54" spans="1:8" ht="12.75" customHeight="1">
      <c r="A54" s="220"/>
      <c r="B54" s="221"/>
      <c r="C54" s="429" t="s">
        <v>439</v>
      </c>
      <c r="D54" s="402"/>
      <c r="E54" s="406" t="s">
        <v>440</v>
      </c>
      <c r="F54" s="387"/>
      <c r="G54" s="387"/>
      <c r="H54" s="430"/>
    </row>
    <row r="55" spans="1:8" ht="12.75" customHeight="1">
      <c r="A55" s="260" t="s">
        <v>441</v>
      </c>
      <c r="B55" s="228" t="s">
        <v>442</v>
      </c>
      <c r="C55" s="261"/>
      <c r="D55" s="228"/>
      <c r="E55" s="228" t="s">
        <v>443</v>
      </c>
      <c r="F55" s="228"/>
      <c r="G55" s="262" t="s">
        <v>443</v>
      </c>
      <c r="H55" s="263"/>
    </row>
    <row r="56" spans="1:8" ht="12.75" customHeight="1">
      <c r="A56" s="264" t="s">
        <v>445</v>
      </c>
      <c r="B56" s="234" t="s">
        <v>446</v>
      </c>
      <c r="C56" s="265" t="s">
        <v>443</v>
      </c>
      <c r="D56" s="234" t="s">
        <v>444</v>
      </c>
      <c r="E56" s="266" t="s">
        <v>447</v>
      </c>
      <c r="F56" s="234" t="s">
        <v>444</v>
      </c>
      <c r="G56" s="237" t="s">
        <v>448</v>
      </c>
      <c r="H56" s="267" t="s">
        <v>444</v>
      </c>
    </row>
    <row r="57" spans="1:8" ht="12.75" customHeight="1">
      <c r="A57" s="245"/>
      <c r="B57" s="246"/>
      <c r="C57" s="248"/>
      <c r="D57" s="247"/>
      <c r="E57" s="247"/>
      <c r="F57" s="247"/>
      <c r="G57" s="249"/>
      <c r="H57" s="250"/>
    </row>
    <row r="58" spans="1:8" ht="12.75" customHeight="1">
      <c r="A58" s="245"/>
      <c r="B58" s="246" t="s">
        <v>479</v>
      </c>
      <c r="C58" s="248" t="s">
        <v>480</v>
      </c>
      <c r="D58" s="247" t="s">
        <v>481</v>
      </c>
      <c r="E58" s="247" t="s">
        <v>482</v>
      </c>
      <c r="F58" s="247" t="s">
        <v>483</v>
      </c>
      <c r="G58" s="249" t="s">
        <v>484</v>
      </c>
      <c r="H58" s="250" t="s">
        <v>485</v>
      </c>
    </row>
    <row r="59" spans="1:8" ht="12.75" customHeight="1">
      <c r="A59" s="245">
        <v>19990614</v>
      </c>
      <c r="B59" s="246" t="s">
        <v>486</v>
      </c>
      <c r="C59" s="248">
        <v>152016</v>
      </c>
      <c r="D59" s="268"/>
      <c r="E59" s="247">
        <v>152016</v>
      </c>
      <c r="F59" s="247"/>
      <c r="G59" s="249">
        <v>140517</v>
      </c>
      <c r="H59" s="250"/>
    </row>
    <row r="60" spans="1:8" ht="12.75" customHeight="1">
      <c r="A60" s="245"/>
      <c r="B60" s="246"/>
      <c r="C60" s="248"/>
      <c r="D60" s="268"/>
      <c r="E60" s="247"/>
      <c r="F60" s="247"/>
      <c r="G60" s="249"/>
      <c r="H60" s="250"/>
    </row>
    <row r="61" spans="1:8" ht="12.75" customHeight="1">
      <c r="A61" s="245"/>
      <c r="B61" s="246" t="s">
        <v>487</v>
      </c>
      <c r="C61" s="248" t="s">
        <v>488</v>
      </c>
      <c r="D61" s="268"/>
      <c r="E61" s="247" t="s">
        <v>489</v>
      </c>
      <c r="F61" s="247"/>
      <c r="G61" s="249" t="s">
        <v>490</v>
      </c>
      <c r="H61" s="250"/>
    </row>
    <row r="62" spans="1:8" ht="12.75" customHeight="1">
      <c r="A62" s="245">
        <v>15640</v>
      </c>
      <c r="B62" s="246" t="s">
        <v>491</v>
      </c>
      <c r="C62" s="248" t="s">
        <v>492</v>
      </c>
      <c r="D62" s="241"/>
      <c r="E62" s="247" t="s">
        <v>493</v>
      </c>
      <c r="F62" s="241"/>
      <c r="G62" s="249" t="s">
        <v>492</v>
      </c>
      <c r="H62" s="244"/>
    </row>
    <row r="89" spans="1:8" ht="12.75" customHeight="1">
      <c r="A89" s="421" t="s">
        <v>477</v>
      </c>
      <c r="B89" s="387"/>
      <c r="C89" s="387"/>
      <c r="D89" s="387"/>
      <c r="E89" s="387"/>
      <c r="F89" s="387"/>
      <c r="G89" s="387"/>
      <c r="H89" s="387"/>
    </row>
    <row r="90" spans="1:8" ht="12.75" customHeight="1">
      <c r="A90" s="421" t="s">
        <v>432</v>
      </c>
      <c r="B90" s="387"/>
      <c r="C90" s="387"/>
      <c r="D90" s="387"/>
      <c r="E90" s="387"/>
      <c r="F90" s="387"/>
      <c r="G90" s="387"/>
      <c r="H90" s="387"/>
    </row>
    <row r="91" spans="1:8" ht="12.75" customHeight="1">
      <c r="A91" s="421" t="s">
        <v>433</v>
      </c>
      <c r="B91" s="387"/>
      <c r="C91" s="387"/>
      <c r="D91" s="387"/>
      <c r="E91" s="387"/>
      <c r="F91" s="387"/>
      <c r="G91" s="387"/>
      <c r="H91" s="387"/>
    </row>
    <row r="92" spans="1:8" ht="12.75" customHeight="1">
      <c r="A92" s="257"/>
      <c r="B92" s="258"/>
      <c r="C92" s="257"/>
      <c r="D92" s="257"/>
      <c r="E92" s="257"/>
      <c r="F92" s="257"/>
      <c r="G92" s="257"/>
      <c r="H92" s="257"/>
    </row>
    <row r="93" spans="1:8" ht="12.75" customHeight="1">
      <c r="A93" s="222" t="s">
        <v>494</v>
      </c>
      <c r="B93" s="221"/>
      <c r="C93" s="220"/>
      <c r="D93" s="220"/>
      <c r="E93" s="220"/>
      <c r="F93" s="220"/>
      <c r="G93" s="220"/>
      <c r="H93" s="220"/>
    </row>
    <row r="94" spans="1:8" ht="12.75" customHeight="1">
      <c r="A94" s="220"/>
      <c r="B94" s="221"/>
      <c r="C94" s="220"/>
      <c r="D94" s="220"/>
      <c r="E94" s="220"/>
      <c r="F94" s="220"/>
      <c r="G94" s="220"/>
      <c r="H94" s="220"/>
    </row>
    <row r="95" spans="1:8" ht="12.75" customHeight="1">
      <c r="A95" s="220"/>
      <c r="B95" s="221"/>
      <c r="C95" s="427" t="s">
        <v>435</v>
      </c>
      <c r="D95" s="424"/>
      <c r="E95" s="428" t="s">
        <v>436</v>
      </c>
      <c r="F95" s="409"/>
      <c r="G95" s="409"/>
      <c r="H95" s="426"/>
    </row>
    <row r="96" spans="1:8" ht="12.75" customHeight="1">
      <c r="A96" s="220"/>
      <c r="B96" s="221"/>
      <c r="C96" s="429" t="s">
        <v>495</v>
      </c>
      <c r="D96" s="402"/>
      <c r="E96" s="406" t="s">
        <v>438</v>
      </c>
      <c r="F96" s="387"/>
      <c r="G96" s="387"/>
      <c r="H96" s="430"/>
    </row>
    <row r="97" spans="1:8" ht="12.75" customHeight="1">
      <c r="A97" s="220"/>
      <c r="B97" s="221"/>
      <c r="C97" s="429" t="s">
        <v>439</v>
      </c>
      <c r="D97" s="402"/>
      <c r="E97" s="420" t="s">
        <v>496</v>
      </c>
      <c r="F97" s="418"/>
      <c r="G97" s="418"/>
      <c r="H97" s="419"/>
    </row>
    <row r="98" spans="1:8" ht="12.75" customHeight="1">
      <c r="A98" s="260" t="s">
        <v>441</v>
      </c>
      <c r="B98" s="228" t="s">
        <v>442</v>
      </c>
      <c r="C98" s="261"/>
      <c r="D98" s="228"/>
      <c r="E98" s="228" t="s">
        <v>443</v>
      </c>
      <c r="F98" s="228"/>
      <c r="G98" s="262" t="s">
        <v>497</v>
      </c>
      <c r="H98" s="269"/>
    </row>
    <row r="99" spans="1:8" ht="12.75" customHeight="1">
      <c r="A99" s="264" t="s">
        <v>445</v>
      </c>
      <c r="B99" s="234" t="s">
        <v>446</v>
      </c>
      <c r="C99" s="265" t="s">
        <v>443</v>
      </c>
      <c r="D99" s="234" t="s">
        <v>444</v>
      </c>
      <c r="E99" s="266" t="s">
        <v>447</v>
      </c>
      <c r="F99" s="234" t="s">
        <v>444</v>
      </c>
      <c r="G99" s="237" t="s">
        <v>448</v>
      </c>
      <c r="H99" s="238" t="s">
        <v>444</v>
      </c>
    </row>
    <row r="100" spans="1:8" ht="12.75" customHeight="1">
      <c r="A100" s="245"/>
      <c r="B100" s="246"/>
      <c r="C100" s="248"/>
      <c r="D100" s="247"/>
      <c r="E100" s="247"/>
      <c r="F100" s="247"/>
      <c r="G100" s="249"/>
      <c r="H100" s="250"/>
    </row>
    <row r="101" spans="1:8" ht="12.75" customHeight="1">
      <c r="A101" s="245"/>
      <c r="B101" s="246" t="s">
        <v>498</v>
      </c>
      <c r="C101" s="248" t="s">
        <v>499</v>
      </c>
      <c r="D101" s="247" t="s">
        <v>500</v>
      </c>
      <c r="E101" s="247" t="s">
        <v>499</v>
      </c>
      <c r="F101" s="247" t="s">
        <v>500</v>
      </c>
      <c r="G101" s="249" t="s">
        <v>501</v>
      </c>
      <c r="H101" s="250" t="s">
        <v>502</v>
      </c>
    </row>
    <row r="102" spans="1:8" ht="12.75" customHeight="1">
      <c r="A102" s="245">
        <v>13340</v>
      </c>
      <c r="B102" s="246" t="s">
        <v>503</v>
      </c>
      <c r="C102" s="248">
        <v>31516</v>
      </c>
      <c r="D102" s="268"/>
      <c r="E102" s="247">
        <v>31516</v>
      </c>
      <c r="F102" s="247"/>
      <c r="G102" s="249">
        <v>31511</v>
      </c>
      <c r="H102" s="250"/>
    </row>
    <row r="103" spans="1:8" ht="12.75" customHeight="1">
      <c r="A103" s="245"/>
      <c r="B103" s="246"/>
      <c r="C103" s="248"/>
      <c r="D103" s="247"/>
      <c r="E103" s="247"/>
      <c r="F103" s="247"/>
      <c r="G103" s="249"/>
      <c r="H103" s="250"/>
    </row>
    <row r="104" spans="1:8" ht="12.75" customHeight="1">
      <c r="A104" s="245"/>
      <c r="B104" s="246" t="s">
        <v>504</v>
      </c>
      <c r="C104" s="248" t="s">
        <v>450</v>
      </c>
      <c r="D104" s="247" t="s">
        <v>451</v>
      </c>
      <c r="E104" s="247" t="s">
        <v>452</v>
      </c>
      <c r="F104" s="247" t="s">
        <v>453</v>
      </c>
      <c r="G104" s="249" t="s">
        <v>458</v>
      </c>
      <c r="H104" s="250" t="s">
        <v>461</v>
      </c>
    </row>
    <row r="105" spans="1:8" ht="12.75" customHeight="1">
      <c r="A105" s="245">
        <v>3310</v>
      </c>
      <c r="B105" s="246" t="s">
        <v>505</v>
      </c>
      <c r="C105" s="248">
        <v>120519</v>
      </c>
      <c r="D105" s="247"/>
      <c r="E105" s="247">
        <v>120519</v>
      </c>
      <c r="F105" s="247"/>
      <c r="G105" s="249">
        <v>120517</v>
      </c>
      <c r="H105" s="250"/>
    </row>
    <row r="106" spans="1:8" ht="12.75" customHeight="1">
      <c r="A106" s="245"/>
      <c r="B106" s="246"/>
      <c r="C106" s="248"/>
      <c r="D106" s="247"/>
      <c r="E106" s="247"/>
      <c r="F106" s="247"/>
      <c r="G106" s="249"/>
      <c r="H106" s="250"/>
    </row>
    <row r="107" spans="1:8" ht="12.75" customHeight="1">
      <c r="A107" s="245"/>
      <c r="B107" s="246" t="s">
        <v>506</v>
      </c>
      <c r="C107" s="248" t="s">
        <v>507</v>
      </c>
      <c r="D107" s="247" t="s">
        <v>464</v>
      </c>
      <c r="E107" s="247" t="s">
        <v>508</v>
      </c>
      <c r="F107" s="247" t="s">
        <v>461</v>
      </c>
      <c r="G107" s="249" t="s">
        <v>450</v>
      </c>
      <c r="H107" s="250" t="s">
        <v>459</v>
      </c>
    </row>
    <row r="108" spans="1:8" ht="12.75" customHeight="1">
      <c r="A108" s="245">
        <v>951055</v>
      </c>
      <c r="B108" s="246" t="s">
        <v>509</v>
      </c>
      <c r="C108" s="248">
        <v>120557</v>
      </c>
      <c r="D108" s="247"/>
      <c r="E108" s="247">
        <v>120557</v>
      </c>
      <c r="F108" s="247"/>
      <c r="G108" s="249">
        <v>120516</v>
      </c>
      <c r="H108" s="250"/>
    </row>
    <row r="132" spans="1:8" ht="12.75" customHeight="1">
      <c r="A132" s="421" t="s">
        <v>477</v>
      </c>
      <c r="B132" s="387"/>
      <c r="C132" s="387"/>
      <c r="D132" s="387"/>
      <c r="E132" s="387"/>
      <c r="F132" s="387"/>
      <c r="G132" s="387"/>
      <c r="H132" s="387"/>
    </row>
    <row r="133" spans="1:8" ht="12.75" customHeight="1">
      <c r="A133" s="421" t="s">
        <v>432</v>
      </c>
      <c r="B133" s="387"/>
      <c r="C133" s="387"/>
      <c r="D133" s="387"/>
      <c r="E133" s="387"/>
      <c r="F133" s="387"/>
      <c r="G133" s="387"/>
      <c r="H133" s="387"/>
    </row>
    <row r="134" spans="1:8" ht="12.75" customHeight="1">
      <c r="A134" s="421" t="s">
        <v>433</v>
      </c>
      <c r="B134" s="387"/>
      <c r="C134" s="387"/>
      <c r="D134" s="387"/>
      <c r="E134" s="387"/>
      <c r="F134" s="387"/>
      <c r="G134" s="387"/>
      <c r="H134" s="387"/>
    </row>
    <row r="135" spans="1:8" ht="12.75" customHeight="1">
      <c r="A135" s="257"/>
      <c r="B135" s="258"/>
      <c r="C135" s="257"/>
      <c r="D135" s="257"/>
      <c r="E135" s="257"/>
      <c r="F135" s="257"/>
      <c r="G135" s="257"/>
      <c r="H135" s="257"/>
    </row>
    <row r="136" spans="1:8" ht="12.75" customHeight="1">
      <c r="A136" s="222" t="s">
        <v>510</v>
      </c>
      <c r="B136" s="258"/>
      <c r="C136" s="257"/>
      <c r="D136" s="220"/>
      <c r="E136" s="220"/>
      <c r="F136" s="220"/>
      <c r="G136" s="220"/>
      <c r="H136" s="220"/>
    </row>
    <row r="137" spans="1:8" ht="12.75" customHeight="1">
      <c r="A137" s="220"/>
      <c r="B137" s="221"/>
      <c r="C137" s="220"/>
      <c r="D137" s="220"/>
      <c r="E137" s="220"/>
      <c r="F137" s="220"/>
      <c r="G137" s="220"/>
      <c r="H137" s="220"/>
    </row>
    <row r="138" spans="1:8" ht="12.75" customHeight="1">
      <c r="A138" s="220"/>
      <c r="B138" s="221"/>
      <c r="C138" s="427" t="s">
        <v>435</v>
      </c>
      <c r="D138" s="409"/>
      <c r="E138" s="427" t="s">
        <v>436</v>
      </c>
      <c r="F138" s="409"/>
      <c r="G138" s="409"/>
      <c r="H138" s="426"/>
    </row>
    <row r="139" spans="1:8" ht="12.75" customHeight="1">
      <c r="A139" s="220"/>
      <c r="B139" s="221"/>
      <c r="C139" s="429" t="s">
        <v>437</v>
      </c>
      <c r="D139" s="387"/>
      <c r="E139" s="429" t="s">
        <v>438</v>
      </c>
      <c r="F139" s="387"/>
      <c r="G139" s="387"/>
      <c r="H139" s="430"/>
    </row>
    <row r="140" spans="1:8" ht="12.75" customHeight="1">
      <c r="A140" s="220"/>
      <c r="B140" s="221"/>
      <c r="C140" s="429" t="s">
        <v>439</v>
      </c>
      <c r="D140" s="387"/>
      <c r="E140" s="431" t="s">
        <v>440</v>
      </c>
      <c r="F140" s="418"/>
      <c r="G140" s="418"/>
      <c r="H140" s="419"/>
    </row>
    <row r="141" spans="1:8" ht="12.75" customHeight="1">
      <c r="A141" s="260" t="s">
        <v>441</v>
      </c>
      <c r="B141" s="228" t="s">
        <v>442</v>
      </c>
      <c r="C141" s="261"/>
      <c r="D141" s="228"/>
      <c r="E141" s="228" t="s">
        <v>511</v>
      </c>
      <c r="F141" s="228"/>
      <c r="G141" s="262" t="s">
        <v>512</v>
      </c>
      <c r="H141" s="263"/>
    </row>
    <row r="142" spans="1:8" ht="12.75" customHeight="1">
      <c r="A142" s="264" t="s">
        <v>445</v>
      </c>
      <c r="B142" s="234" t="s">
        <v>446</v>
      </c>
      <c r="C142" s="265" t="s">
        <v>513</v>
      </c>
      <c r="D142" s="234" t="s">
        <v>444</v>
      </c>
      <c r="E142" s="266" t="s">
        <v>447</v>
      </c>
      <c r="F142" s="234" t="s">
        <v>444</v>
      </c>
      <c r="G142" s="237" t="s">
        <v>448</v>
      </c>
      <c r="H142" s="267" t="s">
        <v>444</v>
      </c>
    </row>
    <row r="143" spans="1:8" ht="12.75" customHeight="1">
      <c r="A143" s="245"/>
      <c r="B143" s="246"/>
      <c r="C143" s="248"/>
      <c r="D143" s="247"/>
      <c r="E143" s="247"/>
      <c r="F143" s="247"/>
      <c r="G143" s="249"/>
      <c r="H143" s="250"/>
    </row>
    <row r="144" spans="1:8" ht="12.75" customHeight="1">
      <c r="A144" s="245"/>
      <c r="B144" s="246" t="s">
        <v>514</v>
      </c>
      <c r="C144" s="248" t="s">
        <v>515</v>
      </c>
      <c r="D144" s="247" t="s">
        <v>516</v>
      </c>
      <c r="E144" s="247" t="s">
        <v>517</v>
      </c>
      <c r="F144" s="247" t="s">
        <v>518</v>
      </c>
      <c r="G144" s="249" t="s">
        <v>519</v>
      </c>
      <c r="H144" s="250" t="s">
        <v>455</v>
      </c>
    </row>
    <row r="145" spans="1:8" ht="12.75" customHeight="1">
      <c r="A145" s="245">
        <v>10767</v>
      </c>
      <c r="B145" s="246" t="s">
        <v>520</v>
      </c>
      <c r="C145" s="248">
        <v>122517</v>
      </c>
      <c r="D145" s="268"/>
      <c r="E145" s="247">
        <v>122517</v>
      </c>
      <c r="F145" s="247"/>
      <c r="G145" s="249">
        <v>122512</v>
      </c>
      <c r="H145" s="250"/>
    </row>
    <row r="146" spans="1:8" ht="12.75" customHeight="1">
      <c r="A146" s="245"/>
      <c r="B146" s="246"/>
      <c r="C146" s="248"/>
      <c r="D146" s="247"/>
      <c r="E146" s="247"/>
      <c r="F146" s="247"/>
      <c r="G146" s="249"/>
      <c r="H146" s="250"/>
    </row>
    <row r="147" spans="1:8" ht="12.75" customHeight="1">
      <c r="A147" s="245"/>
      <c r="B147" s="246" t="s">
        <v>521</v>
      </c>
      <c r="C147" s="248" t="s">
        <v>507</v>
      </c>
      <c r="D147" s="247" t="s">
        <v>464</v>
      </c>
      <c r="E147" s="247" t="s">
        <v>508</v>
      </c>
      <c r="F147" s="247" t="s">
        <v>461</v>
      </c>
      <c r="G147" s="249" t="s">
        <v>522</v>
      </c>
      <c r="H147" s="250" t="s">
        <v>459</v>
      </c>
    </row>
    <row r="148" spans="1:8" ht="12.75" customHeight="1">
      <c r="A148" s="245">
        <v>970339</v>
      </c>
      <c r="B148" s="246" t="s">
        <v>523</v>
      </c>
      <c r="C148" s="248">
        <v>120557</v>
      </c>
      <c r="D148" s="247"/>
      <c r="E148" s="247">
        <v>120557</v>
      </c>
      <c r="F148" s="247"/>
      <c r="G148" s="249">
        <v>120556</v>
      </c>
      <c r="H148" s="250"/>
    </row>
    <row r="149" spans="1:8" ht="12.75" customHeight="1">
      <c r="A149" s="245"/>
      <c r="B149" s="246"/>
      <c r="C149" s="248"/>
      <c r="D149" s="247"/>
      <c r="E149" s="247"/>
      <c r="F149" s="247"/>
      <c r="G149" s="249"/>
      <c r="H149" s="250"/>
    </row>
    <row r="150" spans="1:8" ht="12.75" customHeight="1">
      <c r="A150" s="245"/>
      <c r="B150" s="246" t="s">
        <v>524</v>
      </c>
      <c r="C150" s="248" t="s">
        <v>460</v>
      </c>
      <c r="D150" s="247" t="s">
        <v>464</v>
      </c>
      <c r="E150" s="247" t="s">
        <v>458</v>
      </c>
      <c r="F150" s="247" t="s">
        <v>461</v>
      </c>
      <c r="G150" s="249" t="s">
        <v>465</v>
      </c>
      <c r="H150" s="250" t="s">
        <v>459</v>
      </c>
    </row>
    <row r="151" spans="1:8" ht="12.75" customHeight="1">
      <c r="A151" s="245">
        <v>8372</v>
      </c>
      <c r="B151" s="246" t="s">
        <v>525</v>
      </c>
      <c r="C151" s="248">
        <v>120517</v>
      </c>
      <c r="D151" s="247"/>
      <c r="E151" s="247">
        <v>120517</v>
      </c>
      <c r="F151" s="247"/>
      <c r="G151" s="249">
        <v>120516</v>
      </c>
      <c r="H151" s="250"/>
    </row>
    <row r="152" spans="1:8" ht="12.75" customHeight="1">
      <c r="A152" s="245"/>
      <c r="B152" s="246"/>
      <c r="C152" s="248"/>
      <c r="D152" s="247"/>
      <c r="E152" s="247"/>
      <c r="F152" s="247"/>
      <c r="G152" s="249"/>
      <c r="H152" s="250"/>
    </row>
    <row r="153" spans="1:8" ht="12.75" customHeight="1">
      <c r="A153" s="245"/>
      <c r="B153" s="246" t="s">
        <v>526</v>
      </c>
      <c r="C153" s="248" t="s">
        <v>527</v>
      </c>
      <c r="D153" s="247" t="s">
        <v>459</v>
      </c>
      <c r="E153" s="247" t="s">
        <v>528</v>
      </c>
      <c r="F153" s="247" t="s">
        <v>529</v>
      </c>
      <c r="G153" s="249" t="s">
        <v>522</v>
      </c>
      <c r="H153" s="250" t="s">
        <v>459</v>
      </c>
    </row>
    <row r="154" spans="1:8" ht="12.75" customHeight="1">
      <c r="A154" s="245">
        <v>951059</v>
      </c>
      <c r="B154" s="246" t="s">
        <v>530</v>
      </c>
      <c r="C154" s="248">
        <v>41516</v>
      </c>
      <c r="D154" s="247"/>
      <c r="E154" s="247">
        <v>41516</v>
      </c>
      <c r="F154" s="247"/>
      <c r="G154" s="249">
        <v>120556</v>
      </c>
      <c r="H154" s="250"/>
    </row>
    <row r="155" spans="1:8" ht="12.75" customHeight="1">
      <c r="A155" s="245"/>
      <c r="B155" s="246"/>
      <c r="C155" s="248"/>
      <c r="D155" s="247"/>
      <c r="E155" s="247"/>
      <c r="F155" s="247"/>
      <c r="G155" s="249"/>
      <c r="H155" s="250"/>
    </row>
    <row r="156" spans="1:8" ht="12.75" customHeight="1">
      <c r="A156" s="245"/>
      <c r="B156" s="246" t="s">
        <v>531</v>
      </c>
      <c r="C156" s="248" t="s">
        <v>527</v>
      </c>
      <c r="D156" s="247" t="s">
        <v>459</v>
      </c>
      <c r="E156" s="247" t="s">
        <v>528</v>
      </c>
      <c r="F156" s="247" t="s">
        <v>529</v>
      </c>
      <c r="G156" s="249" t="s">
        <v>522</v>
      </c>
      <c r="H156" s="250" t="s">
        <v>459</v>
      </c>
    </row>
    <row r="157" spans="1:8" ht="12.75" customHeight="1">
      <c r="A157" s="245">
        <v>10648</v>
      </c>
      <c r="B157" s="246" t="s">
        <v>532</v>
      </c>
      <c r="C157" s="248">
        <v>41516</v>
      </c>
      <c r="D157" s="247"/>
      <c r="E157" s="247">
        <v>41516</v>
      </c>
      <c r="F157" s="247"/>
      <c r="G157" s="249">
        <v>120556</v>
      </c>
      <c r="H157" s="250"/>
    </row>
    <row r="158" spans="1:8" ht="12.75" customHeight="1">
      <c r="A158" s="245"/>
      <c r="B158" s="246"/>
      <c r="C158" s="248"/>
      <c r="D158" s="247"/>
      <c r="E158" s="247"/>
      <c r="F158" s="247"/>
      <c r="G158" s="249"/>
      <c r="H158" s="250"/>
    </row>
    <row r="159" spans="1:8" ht="12.75" customHeight="1">
      <c r="A159" s="245"/>
      <c r="B159" s="246" t="s">
        <v>533</v>
      </c>
      <c r="C159" s="248" t="s">
        <v>508</v>
      </c>
      <c r="D159" s="247" t="s">
        <v>459</v>
      </c>
      <c r="E159" s="247" t="s">
        <v>507</v>
      </c>
      <c r="F159" s="247" t="s">
        <v>455</v>
      </c>
      <c r="G159" s="249" t="s">
        <v>522</v>
      </c>
      <c r="H159" s="250" t="s">
        <v>459</v>
      </c>
    </row>
    <row r="160" spans="1:8" ht="12.75" customHeight="1">
      <c r="A160" s="245">
        <v>950504</v>
      </c>
      <c r="B160" s="246" t="s">
        <v>534</v>
      </c>
      <c r="C160" s="248">
        <v>120558</v>
      </c>
      <c r="D160" s="247"/>
      <c r="E160" s="247">
        <v>120558</v>
      </c>
      <c r="F160" s="247"/>
      <c r="G160" s="249">
        <v>120556</v>
      </c>
      <c r="H160" s="250"/>
    </row>
    <row r="162" spans="1:8" ht="12.75" customHeight="1">
      <c r="A162" s="245"/>
      <c r="B162" s="246" t="s">
        <v>535</v>
      </c>
      <c r="C162" s="248" t="s">
        <v>460</v>
      </c>
      <c r="D162" s="247" t="s">
        <v>464</v>
      </c>
      <c r="E162" s="247" t="s">
        <v>458</v>
      </c>
      <c r="F162" s="247" t="s">
        <v>461</v>
      </c>
      <c r="G162" s="249" t="s">
        <v>465</v>
      </c>
      <c r="H162" s="250" t="s">
        <v>459</v>
      </c>
    </row>
    <row r="163" spans="1:8" ht="12.75" customHeight="1">
      <c r="A163" s="245">
        <v>15695</v>
      </c>
      <c r="B163" s="246" t="s">
        <v>536</v>
      </c>
      <c r="C163" s="248">
        <v>120517</v>
      </c>
      <c r="D163" s="247"/>
      <c r="E163" s="247">
        <v>120517</v>
      </c>
      <c r="F163" s="247"/>
      <c r="G163" s="249">
        <v>120516</v>
      </c>
      <c r="H163" s="250"/>
    </row>
    <row r="164" spans="1:8" ht="12.75" customHeight="1">
      <c r="A164" s="245"/>
      <c r="B164" s="246"/>
      <c r="C164" s="248"/>
      <c r="D164" s="247"/>
      <c r="E164" s="247"/>
      <c r="F164" s="247"/>
      <c r="G164" s="249"/>
      <c r="H164" s="250"/>
    </row>
    <row r="165" spans="1:8" ht="12.75" customHeight="1">
      <c r="A165" s="270"/>
      <c r="B165" s="246" t="s">
        <v>537</v>
      </c>
      <c r="C165" s="248" t="s">
        <v>458</v>
      </c>
      <c r="D165" s="247" t="s">
        <v>459</v>
      </c>
      <c r="E165" s="247" t="s">
        <v>460</v>
      </c>
      <c r="F165" s="247" t="s">
        <v>455</v>
      </c>
      <c r="G165" s="249" t="s">
        <v>458</v>
      </c>
      <c r="H165" s="250" t="s">
        <v>461</v>
      </c>
    </row>
    <row r="166" spans="1:8" ht="12.75" customHeight="1">
      <c r="A166" s="245">
        <v>10608</v>
      </c>
      <c r="B166" s="246" t="s">
        <v>538</v>
      </c>
      <c r="C166" s="248">
        <v>120518</v>
      </c>
      <c r="D166" s="247"/>
      <c r="E166" s="247">
        <v>120518</v>
      </c>
      <c r="F166" s="247"/>
      <c r="G166" s="249">
        <v>120517</v>
      </c>
      <c r="H166" s="250"/>
    </row>
    <row r="167" spans="1:8" ht="12.75" customHeight="1">
      <c r="A167" s="271"/>
      <c r="B167" s="272"/>
      <c r="C167" s="273"/>
      <c r="D167" s="274"/>
      <c r="E167" s="274"/>
      <c r="F167" s="274"/>
      <c r="G167" s="275"/>
      <c r="H167" s="276"/>
    </row>
    <row r="168" spans="1:8" ht="12.75" customHeight="1">
      <c r="A168" s="220"/>
      <c r="B168" s="221"/>
      <c r="C168" s="220"/>
      <c r="D168" s="220"/>
      <c r="E168" s="220"/>
      <c r="F168" s="220"/>
      <c r="G168" s="220"/>
      <c r="H168" s="220"/>
    </row>
    <row r="169" spans="1:8" ht="12.75" customHeight="1">
      <c r="A169" s="259" t="s">
        <v>476</v>
      </c>
      <c r="B169" s="221"/>
      <c r="C169" s="220"/>
      <c r="D169" s="220"/>
      <c r="E169" s="220"/>
      <c r="F169" s="220"/>
      <c r="G169" s="220"/>
      <c r="H169" s="220"/>
    </row>
    <row r="177" spans="1:8" ht="12.75" customHeight="1">
      <c r="A177" s="421" t="s">
        <v>477</v>
      </c>
      <c r="B177" s="387"/>
      <c r="C177" s="387"/>
      <c r="D177" s="387"/>
      <c r="E177" s="387"/>
      <c r="F177" s="387"/>
      <c r="G177" s="387"/>
      <c r="H177" s="387"/>
    </row>
    <row r="178" spans="1:8" ht="12.75" customHeight="1">
      <c r="A178" s="421" t="s">
        <v>432</v>
      </c>
      <c r="B178" s="387"/>
      <c r="C178" s="387"/>
      <c r="D178" s="387"/>
      <c r="E178" s="387"/>
      <c r="F178" s="387"/>
      <c r="G178" s="387"/>
      <c r="H178" s="387"/>
    </row>
    <row r="179" spans="1:8" ht="12.75" customHeight="1">
      <c r="A179" s="421" t="s">
        <v>433</v>
      </c>
      <c r="B179" s="387"/>
      <c r="C179" s="387"/>
      <c r="D179" s="387"/>
      <c r="E179" s="387"/>
      <c r="F179" s="387"/>
      <c r="G179" s="387"/>
      <c r="H179" s="387"/>
    </row>
    <row r="180" spans="1:8" ht="12.75" customHeight="1">
      <c r="A180" s="220"/>
      <c r="B180" s="221"/>
      <c r="C180" s="220"/>
      <c r="D180" s="220"/>
      <c r="E180" s="220"/>
      <c r="F180" s="220"/>
      <c r="G180" s="220"/>
      <c r="H180" s="220"/>
    </row>
    <row r="181" spans="1:8" ht="12.75" customHeight="1">
      <c r="A181" s="222" t="s">
        <v>510</v>
      </c>
      <c r="B181" s="258"/>
      <c r="C181" s="257"/>
      <c r="D181" s="220"/>
      <c r="E181" s="220"/>
      <c r="F181" s="220"/>
      <c r="G181" s="220"/>
      <c r="H181" s="220"/>
    </row>
    <row r="182" spans="1:8" ht="12.75" customHeight="1">
      <c r="A182" s="220"/>
      <c r="B182" s="221"/>
      <c r="C182" s="220"/>
      <c r="D182" s="220"/>
      <c r="E182" s="220"/>
      <c r="F182" s="220"/>
      <c r="G182" s="220"/>
      <c r="H182" s="220"/>
    </row>
    <row r="183" spans="1:8" ht="12.75" customHeight="1">
      <c r="A183" s="220"/>
      <c r="B183" s="221"/>
      <c r="C183" s="427" t="s">
        <v>435</v>
      </c>
      <c r="D183" s="424"/>
      <c r="E183" s="428" t="s">
        <v>436</v>
      </c>
      <c r="F183" s="409"/>
      <c r="G183" s="409"/>
      <c r="H183" s="426"/>
    </row>
    <row r="184" spans="1:8" ht="12.75" customHeight="1">
      <c r="A184" s="220"/>
      <c r="B184" s="221"/>
      <c r="C184" s="429" t="s">
        <v>437</v>
      </c>
      <c r="D184" s="402"/>
      <c r="E184" s="406" t="s">
        <v>438</v>
      </c>
      <c r="F184" s="387"/>
      <c r="G184" s="387"/>
      <c r="H184" s="430"/>
    </row>
    <row r="185" spans="1:8" ht="12.75" customHeight="1">
      <c r="A185" s="220"/>
      <c r="B185" s="221"/>
      <c r="C185" s="431" t="s">
        <v>439</v>
      </c>
      <c r="D185" s="432"/>
      <c r="E185" s="420" t="s">
        <v>440</v>
      </c>
      <c r="F185" s="418"/>
      <c r="G185" s="418"/>
      <c r="H185" s="419"/>
    </row>
    <row r="186" spans="1:8" ht="12.75" customHeight="1">
      <c r="A186" s="260" t="s">
        <v>441</v>
      </c>
      <c r="B186" s="228" t="s">
        <v>442</v>
      </c>
      <c r="C186" s="228"/>
      <c r="D186" s="228"/>
      <c r="E186" s="228" t="s">
        <v>539</v>
      </c>
      <c r="F186" s="228"/>
      <c r="G186" s="262" t="s">
        <v>540</v>
      </c>
      <c r="H186" s="263"/>
    </row>
    <row r="187" spans="1:8" ht="12.75" customHeight="1">
      <c r="A187" s="264" t="s">
        <v>445</v>
      </c>
      <c r="B187" s="234" t="s">
        <v>446</v>
      </c>
      <c r="C187" s="234" t="s">
        <v>513</v>
      </c>
      <c r="D187" s="234" t="s">
        <v>444</v>
      </c>
      <c r="E187" s="266" t="s">
        <v>447</v>
      </c>
      <c r="F187" s="234" t="s">
        <v>444</v>
      </c>
      <c r="G187" s="237" t="s">
        <v>448</v>
      </c>
      <c r="H187" s="267" t="s">
        <v>444</v>
      </c>
    </row>
    <row r="188" spans="1:8" ht="12.75" customHeight="1">
      <c r="A188" s="277"/>
      <c r="B188" s="278"/>
      <c r="C188" s="278"/>
      <c r="D188" s="278"/>
      <c r="E188" s="278"/>
      <c r="F188" s="278"/>
      <c r="G188" s="279"/>
      <c r="H188" s="280"/>
    </row>
    <row r="189" spans="1:8" ht="12.75" customHeight="1">
      <c r="A189" s="245"/>
      <c r="B189" s="246" t="s">
        <v>541</v>
      </c>
      <c r="C189" s="247" t="s">
        <v>458</v>
      </c>
      <c r="D189" s="247" t="s">
        <v>459</v>
      </c>
      <c r="E189" s="247" t="s">
        <v>460</v>
      </c>
      <c r="F189" s="247" t="s">
        <v>455</v>
      </c>
      <c r="G189" s="249" t="s">
        <v>458</v>
      </c>
      <c r="H189" s="250" t="s">
        <v>461</v>
      </c>
    </row>
    <row r="190" spans="1:8" ht="12.75" customHeight="1">
      <c r="A190" s="245">
        <v>6100</v>
      </c>
      <c r="B190" s="246" t="s">
        <v>542</v>
      </c>
      <c r="C190" s="247">
        <v>120518</v>
      </c>
      <c r="D190" s="247"/>
      <c r="E190" s="247">
        <v>120518</v>
      </c>
      <c r="F190" s="247"/>
      <c r="G190" s="249">
        <v>120517</v>
      </c>
      <c r="H190" s="250"/>
    </row>
    <row r="191" spans="1:8" ht="12.75" customHeight="1">
      <c r="A191" s="245"/>
      <c r="B191" s="246"/>
      <c r="C191" s="247"/>
      <c r="D191" s="247"/>
      <c r="E191" s="247"/>
      <c r="F191" s="247"/>
      <c r="G191" s="249"/>
      <c r="H191" s="250"/>
    </row>
    <row r="192" spans="1:8" ht="12.75" customHeight="1">
      <c r="A192" s="245"/>
      <c r="B192" s="246" t="s">
        <v>543</v>
      </c>
      <c r="C192" s="247" t="s">
        <v>507</v>
      </c>
      <c r="D192" s="247" t="s">
        <v>464</v>
      </c>
      <c r="E192" s="247" t="s">
        <v>508</v>
      </c>
      <c r="F192" s="247" t="s">
        <v>461</v>
      </c>
      <c r="G192" s="249" t="s">
        <v>465</v>
      </c>
      <c r="H192" s="250" t="s">
        <v>459</v>
      </c>
    </row>
    <row r="193" spans="1:8" ht="12.75" customHeight="1">
      <c r="A193" s="245">
        <v>930819</v>
      </c>
      <c r="B193" s="246" t="s">
        <v>544</v>
      </c>
      <c r="C193" s="247">
        <v>120557</v>
      </c>
      <c r="D193" s="247"/>
      <c r="E193" s="247">
        <v>120557</v>
      </c>
      <c r="F193" s="247"/>
      <c r="G193" s="249">
        <v>120516</v>
      </c>
      <c r="H193" s="250"/>
    </row>
    <row r="194" spans="1:8" ht="12.75" customHeight="1">
      <c r="A194" s="245"/>
      <c r="B194" s="246"/>
      <c r="C194" s="247"/>
      <c r="D194" s="247"/>
      <c r="E194" s="247"/>
      <c r="F194" s="247"/>
      <c r="G194" s="249"/>
      <c r="H194" s="250"/>
    </row>
    <row r="195" spans="1:8" ht="12.75" customHeight="1">
      <c r="A195" s="245"/>
      <c r="B195" s="246" t="s">
        <v>545</v>
      </c>
      <c r="C195" s="247" t="s">
        <v>507</v>
      </c>
      <c r="D195" s="247" t="s">
        <v>464</v>
      </c>
      <c r="E195" s="247" t="s">
        <v>508</v>
      </c>
      <c r="F195" s="247" t="s">
        <v>461</v>
      </c>
      <c r="G195" s="249" t="s">
        <v>522</v>
      </c>
      <c r="H195" s="250" t="s">
        <v>459</v>
      </c>
    </row>
    <row r="196" spans="1:8" ht="12.75" customHeight="1">
      <c r="A196" s="245">
        <v>12320</v>
      </c>
      <c r="B196" s="246" t="s">
        <v>546</v>
      </c>
      <c r="C196" s="247">
        <v>120557</v>
      </c>
      <c r="D196" s="247"/>
      <c r="E196" s="247">
        <v>120557</v>
      </c>
      <c r="F196" s="247"/>
      <c r="G196" s="249">
        <v>120556</v>
      </c>
      <c r="H196" s="250"/>
    </row>
    <row r="197" spans="1:8" ht="12.75" customHeight="1">
      <c r="A197" s="239"/>
      <c r="B197" s="240"/>
      <c r="C197" s="241"/>
      <c r="D197" s="241"/>
      <c r="E197" s="241"/>
      <c r="F197" s="241"/>
      <c r="G197" s="243"/>
      <c r="H197" s="244"/>
    </row>
    <row r="198" spans="1:8" ht="12.75" customHeight="1">
      <c r="A198" s="245"/>
      <c r="B198" s="246" t="s">
        <v>547</v>
      </c>
      <c r="C198" s="247" t="s">
        <v>507</v>
      </c>
      <c r="D198" s="247" t="s">
        <v>464</v>
      </c>
      <c r="E198" s="247" t="s">
        <v>508</v>
      </c>
      <c r="F198" s="247" t="s">
        <v>461</v>
      </c>
      <c r="G198" s="249" t="s">
        <v>548</v>
      </c>
      <c r="H198" s="250" t="s">
        <v>459</v>
      </c>
    </row>
    <row r="199" spans="1:8" ht="12.75" customHeight="1">
      <c r="A199" s="245">
        <v>5680</v>
      </c>
      <c r="B199" s="246" t="s">
        <v>549</v>
      </c>
      <c r="C199" s="247">
        <v>120557</v>
      </c>
      <c r="D199" s="268"/>
      <c r="E199" s="247">
        <v>120557</v>
      </c>
      <c r="F199" s="247"/>
      <c r="G199" s="249">
        <v>120556</v>
      </c>
      <c r="H199" s="250"/>
    </row>
    <row r="200" spans="1:8" ht="12.75" customHeight="1">
      <c r="A200" s="245"/>
      <c r="B200" s="246"/>
      <c r="C200" s="247"/>
      <c r="D200" s="247"/>
      <c r="E200" s="247"/>
      <c r="F200" s="247"/>
      <c r="G200" s="249"/>
      <c r="H200" s="250"/>
    </row>
    <row r="201" spans="1:8" ht="12.75" customHeight="1">
      <c r="A201" s="245"/>
      <c r="B201" s="246" t="s">
        <v>550</v>
      </c>
      <c r="C201" s="247" t="s">
        <v>460</v>
      </c>
      <c r="D201" s="247" t="s">
        <v>464</v>
      </c>
      <c r="E201" s="247" t="s">
        <v>458</v>
      </c>
      <c r="F201" s="247" t="s">
        <v>461</v>
      </c>
      <c r="G201" s="249" t="s">
        <v>548</v>
      </c>
      <c r="H201" s="250" t="s">
        <v>459</v>
      </c>
    </row>
    <row r="202" spans="1:8" ht="12.75" customHeight="1">
      <c r="A202" s="245">
        <v>7209</v>
      </c>
      <c r="B202" s="246" t="s">
        <v>551</v>
      </c>
      <c r="C202" s="247">
        <v>120517</v>
      </c>
      <c r="D202" s="247"/>
      <c r="E202" s="247">
        <v>120517</v>
      </c>
      <c r="F202" s="247"/>
      <c r="G202" s="249">
        <v>120556</v>
      </c>
      <c r="H202" s="250"/>
    </row>
    <row r="203" spans="1:8" ht="12.75" customHeight="1">
      <c r="A203" s="245"/>
      <c r="B203" s="246"/>
      <c r="C203" s="247"/>
      <c r="D203" s="247"/>
      <c r="E203" s="247"/>
      <c r="F203" s="247"/>
      <c r="G203" s="249"/>
      <c r="H203" s="250"/>
    </row>
    <row r="204" spans="1:8" ht="12.75" customHeight="1">
      <c r="A204" s="245"/>
      <c r="B204" s="246" t="s">
        <v>552</v>
      </c>
      <c r="C204" s="247" t="s">
        <v>460</v>
      </c>
      <c r="D204" s="247" t="s">
        <v>464</v>
      </c>
      <c r="E204" s="247" t="s">
        <v>458</v>
      </c>
      <c r="F204" s="247" t="s">
        <v>461</v>
      </c>
      <c r="G204" s="249" t="s">
        <v>522</v>
      </c>
      <c r="H204" s="250" t="s">
        <v>459</v>
      </c>
    </row>
    <row r="205" spans="1:8" ht="12.75" customHeight="1">
      <c r="A205" s="245">
        <v>8951</v>
      </c>
      <c r="B205" s="246" t="s">
        <v>553</v>
      </c>
      <c r="C205" s="247">
        <v>120517</v>
      </c>
      <c r="D205" s="247"/>
      <c r="E205" s="247">
        <v>120517</v>
      </c>
      <c r="F205" s="247"/>
      <c r="G205" s="249">
        <v>120556</v>
      </c>
      <c r="H205" s="250"/>
    </row>
    <row r="206" spans="1:8" ht="12.75" customHeight="1">
      <c r="A206" s="245"/>
      <c r="B206" s="246"/>
      <c r="C206" s="247"/>
      <c r="D206" s="247"/>
      <c r="E206" s="247"/>
      <c r="F206" s="247"/>
      <c r="G206" s="249"/>
      <c r="H206" s="250"/>
    </row>
    <row r="207" spans="1:8" ht="12.75" customHeight="1">
      <c r="A207" s="245"/>
      <c r="B207" s="246" t="s">
        <v>554</v>
      </c>
      <c r="C207" s="247" t="s">
        <v>460</v>
      </c>
      <c r="D207" s="247" t="s">
        <v>464</v>
      </c>
      <c r="E207" s="247" t="s">
        <v>458</v>
      </c>
      <c r="F207" s="247" t="s">
        <v>461</v>
      </c>
      <c r="G207" s="249" t="s">
        <v>522</v>
      </c>
      <c r="H207" s="250" t="s">
        <v>459</v>
      </c>
    </row>
    <row r="208" spans="1:8" ht="12.75" customHeight="1">
      <c r="A208" s="245">
        <v>13407</v>
      </c>
      <c r="B208" s="246" t="s">
        <v>555</v>
      </c>
      <c r="C208" s="247">
        <v>120517</v>
      </c>
      <c r="D208" s="247"/>
      <c r="E208" s="247">
        <v>120517</v>
      </c>
      <c r="F208" s="247"/>
      <c r="G208" s="249">
        <v>120556</v>
      </c>
      <c r="H208" s="250"/>
    </row>
    <row r="212" spans="1:8" ht="12.75" customHeight="1">
      <c r="A212" s="259" t="s">
        <v>476</v>
      </c>
      <c r="B212" s="281"/>
      <c r="C212" s="268"/>
      <c r="D212" s="268"/>
      <c r="E212" s="268"/>
      <c r="F212" s="268"/>
      <c r="G212" s="268"/>
      <c r="H212" s="268"/>
    </row>
    <row r="213" spans="1:8" ht="12.75" customHeight="1">
      <c r="A213" s="268"/>
      <c r="B213" s="281"/>
      <c r="C213" s="268"/>
      <c r="D213" s="268"/>
      <c r="E213" s="268"/>
      <c r="F213" s="268"/>
      <c r="G213" s="268"/>
      <c r="H213" s="268"/>
    </row>
    <row r="214" spans="1:8" ht="12.75" customHeight="1">
      <c r="A214" s="268"/>
      <c r="B214" s="281"/>
      <c r="C214" s="268"/>
      <c r="D214" s="268"/>
      <c r="E214" s="268"/>
      <c r="F214" s="268"/>
      <c r="G214" s="268"/>
      <c r="H214" s="268"/>
    </row>
    <row r="215" spans="1:8" ht="12.75" customHeight="1">
      <c r="A215" s="268"/>
      <c r="B215" s="281"/>
      <c r="C215" s="268"/>
      <c r="D215" s="268"/>
      <c r="E215" s="268"/>
      <c r="F215" s="268"/>
      <c r="G215" s="268"/>
      <c r="H215" s="268"/>
    </row>
    <row r="216" spans="1:8" ht="12.75" customHeight="1">
      <c r="A216" s="268"/>
      <c r="B216" s="281"/>
      <c r="C216" s="268"/>
      <c r="D216" s="268"/>
      <c r="E216" s="268"/>
      <c r="F216" s="268"/>
      <c r="G216" s="268"/>
      <c r="H216" s="268"/>
    </row>
    <row r="217" spans="1:8" ht="12.75" customHeight="1">
      <c r="A217" s="268"/>
      <c r="B217" s="281"/>
      <c r="C217" s="268"/>
      <c r="D217" s="268"/>
      <c r="E217" s="268"/>
      <c r="F217" s="268"/>
      <c r="G217" s="268"/>
      <c r="H217" s="268"/>
    </row>
    <row r="218" spans="1:8" ht="12.75" customHeight="1">
      <c r="A218" s="268"/>
      <c r="B218" s="281"/>
      <c r="C218" s="268"/>
      <c r="D218" s="268"/>
      <c r="E218" s="268"/>
      <c r="F218" s="268"/>
      <c r="G218" s="268"/>
      <c r="H218" s="268"/>
    </row>
    <row r="219" spans="1:8" ht="12.75" customHeight="1">
      <c r="A219" s="268"/>
      <c r="B219" s="281"/>
      <c r="C219" s="268"/>
      <c r="D219" s="268"/>
      <c r="E219" s="268"/>
      <c r="F219" s="268"/>
      <c r="G219" s="268"/>
      <c r="H219" s="268"/>
    </row>
    <row r="220" spans="1:8" ht="12.75" customHeight="1">
      <c r="A220" s="268"/>
      <c r="B220" s="281"/>
      <c r="C220" s="268"/>
      <c r="D220" s="268"/>
      <c r="E220" s="268"/>
      <c r="F220" s="268"/>
      <c r="G220" s="268"/>
      <c r="H220" s="268"/>
    </row>
    <row r="221" spans="1:8" ht="12.75" customHeight="1">
      <c r="A221" s="268"/>
      <c r="B221" s="281"/>
      <c r="C221" s="268"/>
      <c r="D221" s="268"/>
      <c r="E221" s="268"/>
      <c r="F221" s="268"/>
      <c r="G221" s="268"/>
      <c r="H221" s="268"/>
    </row>
    <row r="222" spans="1:8" ht="12.75" customHeight="1">
      <c r="A222" s="421" t="s">
        <v>477</v>
      </c>
      <c r="B222" s="387"/>
      <c r="C222" s="387"/>
      <c r="D222" s="387"/>
      <c r="E222" s="387"/>
      <c r="F222" s="387"/>
      <c r="G222" s="387"/>
      <c r="H222" s="387"/>
    </row>
    <row r="223" spans="1:8" ht="12.75" customHeight="1">
      <c r="A223" s="421" t="s">
        <v>432</v>
      </c>
      <c r="B223" s="387"/>
      <c r="C223" s="387"/>
      <c r="D223" s="387"/>
      <c r="E223" s="387"/>
      <c r="F223" s="387"/>
      <c r="G223" s="387"/>
      <c r="H223" s="387"/>
    </row>
    <row r="224" spans="1:8" ht="12.75" customHeight="1">
      <c r="A224" s="421" t="s">
        <v>433</v>
      </c>
      <c r="B224" s="387"/>
      <c r="C224" s="387"/>
      <c r="D224" s="387"/>
      <c r="E224" s="387"/>
      <c r="F224" s="387"/>
      <c r="G224" s="387"/>
      <c r="H224" s="387"/>
    </row>
    <row r="226" spans="1:8" ht="12.75" customHeight="1">
      <c r="A226" s="222" t="s">
        <v>510</v>
      </c>
      <c r="B226" s="281"/>
      <c r="C226" s="268"/>
      <c r="D226" s="268"/>
      <c r="E226" s="268"/>
      <c r="F226" s="268"/>
      <c r="G226" s="268"/>
      <c r="H226" s="268"/>
    </row>
    <row r="227" spans="1:8" ht="12.75" customHeight="1">
      <c r="A227" s="222"/>
      <c r="B227" s="281"/>
      <c r="C227" s="268"/>
      <c r="D227" s="268"/>
      <c r="E227" s="268"/>
      <c r="F227" s="268"/>
      <c r="G227" s="268"/>
      <c r="H227" s="268"/>
    </row>
    <row r="228" spans="1:8" ht="12.75" customHeight="1">
      <c r="A228" s="220"/>
      <c r="B228" s="221"/>
      <c r="C228" s="427" t="s">
        <v>435</v>
      </c>
      <c r="D228" s="424"/>
      <c r="E228" s="428" t="s">
        <v>436</v>
      </c>
      <c r="F228" s="409"/>
      <c r="G228" s="409"/>
      <c r="H228" s="426"/>
    </row>
    <row r="229" spans="1:8" ht="12.75" customHeight="1">
      <c r="A229" s="220"/>
      <c r="B229" s="221"/>
      <c r="C229" s="429" t="s">
        <v>437</v>
      </c>
      <c r="D229" s="402"/>
      <c r="E229" s="406" t="s">
        <v>438</v>
      </c>
      <c r="F229" s="387"/>
      <c r="G229" s="387"/>
      <c r="H229" s="430"/>
    </row>
    <row r="230" spans="1:8" ht="12.75" customHeight="1">
      <c r="A230" s="220"/>
      <c r="B230" s="221"/>
      <c r="C230" s="431" t="s">
        <v>439</v>
      </c>
      <c r="D230" s="432"/>
      <c r="E230" s="420" t="s">
        <v>440</v>
      </c>
      <c r="F230" s="418"/>
      <c r="G230" s="418"/>
      <c r="H230" s="419"/>
    </row>
    <row r="231" spans="1:8" ht="12.75" customHeight="1">
      <c r="A231" s="260" t="s">
        <v>441</v>
      </c>
      <c r="B231" s="228" t="s">
        <v>442</v>
      </c>
      <c r="C231" s="261"/>
      <c r="D231" s="228"/>
      <c r="E231" s="228" t="s">
        <v>556</v>
      </c>
      <c r="F231" s="228"/>
      <c r="G231" s="262" t="s">
        <v>557</v>
      </c>
      <c r="H231" s="269"/>
    </row>
    <row r="232" spans="1:8" ht="12.75" customHeight="1">
      <c r="A232" s="264" t="s">
        <v>445</v>
      </c>
      <c r="B232" s="234" t="s">
        <v>446</v>
      </c>
      <c r="C232" s="265" t="s">
        <v>513</v>
      </c>
      <c r="D232" s="234" t="s">
        <v>444</v>
      </c>
      <c r="E232" s="266" t="s">
        <v>447</v>
      </c>
      <c r="F232" s="234" t="s">
        <v>444</v>
      </c>
      <c r="G232" s="237" t="s">
        <v>448</v>
      </c>
      <c r="H232" s="238" t="s">
        <v>444</v>
      </c>
    </row>
    <row r="233" spans="1:8" ht="12.75" customHeight="1">
      <c r="A233" s="282"/>
      <c r="B233" s="246"/>
      <c r="C233" s="248"/>
      <c r="D233" s="268"/>
      <c r="E233" s="248"/>
      <c r="F233" s="247"/>
      <c r="G233" s="249"/>
      <c r="H233" s="250"/>
    </row>
    <row r="234" spans="1:8" ht="12.75" customHeight="1">
      <c r="A234" s="245"/>
      <c r="B234" s="246" t="s">
        <v>558</v>
      </c>
      <c r="C234" s="248" t="s">
        <v>460</v>
      </c>
      <c r="D234" s="247" t="s">
        <v>464</v>
      </c>
      <c r="E234" s="247" t="s">
        <v>458</v>
      </c>
      <c r="F234" s="247" t="s">
        <v>461</v>
      </c>
      <c r="G234" s="249" t="s">
        <v>465</v>
      </c>
      <c r="H234" s="250" t="s">
        <v>459</v>
      </c>
    </row>
    <row r="235" spans="1:8" ht="12.75" customHeight="1">
      <c r="A235" s="245">
        <v>10734</v>
      </c>
      <c r="B235" s="283" t="s">
        <v>559</v>
      </c>
      <c r="C235" s="248">
        <v>120517</v>
      </c>
      <c r="D235" s="247"/>
      <c r="E235" s="247">
        <v>120517</v>
      </c>
      <c r="F235" s="247"/>
      <c r="G235" s="249">
        <v>120516</v>
      </c>
      <c r="H235" s="250"/>
    </row>
    <row r="236" spans="1:8" ht="12.75" customHeight="1">
      <c r="A236" s="245"/>
      <c r="B236" s="246"/>
      <c r="C236" s="248"/>
      <c r="D236" s="247"/>
      <c r="E236" s="247"/>
      <c r="F236" s="247"/>
      <c r="G236" s="249"/>
      <c r="H236" s="250"/>
    </row>
    <row r="237" spans="1:8" ht="12.75" customHeight="1">
      <c r="A237" s="245"/>
      <c r="B237" s="246" t="s">
        <v>560</v>
      </c>
      <c r="C237" s="248" t="s">
        <v>458</v>
      </c>
      <c r="D237" s="247" t="s">
        <v>459</v>
      </c>
      <c r="E237" s="247" t="s">
        <v>460</v>
      </c>
      <c r="F237" s="247" t="s">
        <v>455</v>
      </c>
      <c r="G237" s="249" t="s">
        <v>458</v>
      </c>
      <c r="H237" s="250" t="s">
        <v>461</v>
      </c>
    </row>
    <row r="238" spans="1:8" ht="12.75" customHeight="1">
      <c r="A238" s="245">
        <v>930475</v>
      </c>
      <c r="B238" s="246" t="s">
        <v>561</v>
      </c>
      <c r="C238" s="248">
        <v>120518</v>
      </c>
      <c r="D238" s="247"/>
      <c r="E238" s="247">
        <v>120518</v>
      </c>
      <c r="F238" s="247"/>
      <c r="G238" s="249">
        <v>120517</v>
      </c>
      <c r="H238" s="250"/>
    </row>
    <row r="241" spans="1:1" ht="12.75" customHeight="1">
      <c r="A241" s="259" t="s">
        <v>476</v>
      </c>
    </row>
    <row r="265" spans="1:8" ht="12.75" customHeight="1">
      <c r="A265" s="421" t="s">
        <v>477</v>
      </c>
      <c r="B265" s="387"/>
      <c r="C265" s="387"/>
      <c r="D265" s="387"/>
      <c r="E265" s="387"/>
      <c r="F265" s="387"/>
      <c r="G265" s="387"/>
      <c r="H265" s="387"/>
    </row>
    <row r="266" spans="1:8" ht="12.75" customHeight="1">
      <c r="A266" s="421" t="s">
        <v>432</v>
      </c>
      <c r="B266" s="387"/>
      <c r="C266" s="387"/>
      <c r="D266" s="387"/>
      <c r="E266" s="387"/>
      <c r="F266" s="387"/>
      <c r="G266" s="387"/>
      <c r="H266" s="387"/>
    </row>
    <row r="267" spans="1:8" ht="12.75" customHeight="1">
      <c r="A267" s="421" t="s">
        <v>433</v>
      </c>
      <c r="B267" s="387"/>
      <c r="C267" s="387"/>
      <c r="D267" s="387"/>
      <c r="E267" s="387"/>
      <c r="F267" s="387"/>
      <c r="G267" s="387"/>
      <c r="H267" s="387"/>
    </row>
    <row r="268" spans="1:8" ht="12.75" customHeight="1">
      <c r="A268" s="220"/>
      <c r="B268" s="221"/>
      <c r="C268" s="220"/>
      <c r="D268" s="220"/>
      <c r="E268" s="220"/>
      <c r="F268" s="220"/>
      <c r="G268" s="220"/>
      <c r="H268" s="220"/>
    </row>
    <row r="269" spans="1:8" ht="12.75" customHeight="1">
      <c r="A269" s="222" t="s">
        <v>562</v>
      </c>
      <c r="B269" s="258"/>
      <c r="C269" s="220"/>
      <c r="D269" s="220"/>
      <c r="E269" s="220"/>
      <c r="F269" s="220"/>
      <c r="G269" s="220"/>
      <c r="H269" s="220"/>
    </row>
    <row r="270" spans="1:8" ht="12.75" customHeight="1">
      <c r="A270" s="220"/>
      <c r="B270" s="221"/>
      <c r="C270" s="220"/>
      <c r="D270" s="220"/>
      <c r="E270" s="220"/>
      <c r="F270" s="220"/>
      <c r="G270" s="220"/>
      <c r="H270" s="220"/>
    </row>
    <row r="271" spans="1:8" ht="12.75" customHeight="1">
      <c r="A271" s="220"/>
      <c r="B271" s="221"/>
      <c r="C271" s="427" t="s">
        <v>435</v>
      </c>
      <c r="D271" s="424"/>
      <c r="E271" s="428" t="s">
        <v>436</v>
      </c>
      <c r="F271" s="409"/>
      <c r="G271" s="409"/>
      <c r="H271" s="426"/>
    </row>
    <row r="272" spans="1:8" ht="12.75" customHeight="1">
      <c r="A272" s="220"/>
      <c r="B272" s="221"/>
      <c r="C272" s="429" t="s">
        <v>437</v>
      </c>
      <c r="D272" s="402"/>
      <c r="E272" s="406" t="s">
        <v>438</v>
      </c>
      <c r="F272" s="387"/>
      <c r="G272" s="387"/>
      <c r="H272" s="430"/>
    </row>
    <row r="273" spans="1:8" ht="12.75" customHeight="1">
      <c r="A273" s="220"/>
      <c r="B273" s="221"/>
      <c r="C273" s="429" t="s">
        <v>439</v>
      </c>
      <c r="D273" s="402"/>
      <c r="E273" s="420" t="s">
        <v>440</v>
      </c>
      <c r="F273" s="418"/>
      <c r="G273" s="418"/>
      <c r="H273" s="419"/>
    </row>
    <row r="274" spans="1:8" ht="12.75" customHeight="1">
      <c r="A274" s="260" t="s">
        <v>441</v>
      </c>
      <c r="B274" s="228" t="s">
        <v>442</v>
      </c>
      <c r="C274" s="261"/>
      <c r="D274" s="228"/>
      <c r="E274" s="228" t="s">
        <v>563</v>
      </c>
      <c r="F274" s="228"/>
      <c r="G274" s="262" t="s">
        <v>564</v>
      </c>
      <c r="H274" s="263"/>
    </row>
    <row r="275" spans="1:8" ht="12.75" customHeight="1">
      <c r="A275" s="264" t="s">
        <v>445</v>
      </c>
      <c r="B275" s="234" t="s">
        <v>446</v>
      </c>
      <c r="C275" s="265" t="s">
        <v>443</v>
      </c>
      <c r="D275" s="234" t="s">
        <v>444</v>
      </c>
      <c r="E275" s="266" t="s">
        <v>447</v>
      </c>
      <c r="F275" s="234" t="s">
        <v>444</v>
      </c>
      <c r="G275" s="237" t="s">
        <v>448</v>
      </c>
      <c r="H275" s="267" t="s">
        <v>444</v>
      </c>
    </row>
    <row r="276" spans="1:8" ht="12.75" customHeight="1">
      <c r="A276" s="239"/>
      <c r="B276" s="240"/>
      <c r="C276" s="242"/>
      <c r="D276" s="241"/>
      <c r="E276" s="241"/>
      <c r="F276" s="241"/>
      <c r="G276" s="243"/>
      <c r="H276" s="244"/>
    </row>
    <row r="277" spans="1:8" ht="12.75" customHeight="1">
      <c r="A277" s="245"/>
      <c r="B277" s="246" t="s">
        <v>565</v>
      </c>
      <c r="C277" s="248" t="s">
        <v>507</v>
      </c>
      <c r="D277" s="247" t="s">
        <v>464</v>
      </c>
      <c r="E277" s="247" t="s">
        <v>508</v>
      </c>
      <c r="F277" s="247" t="s">
        <v>461</v>
      </c>
      <c r="G277" s="249" t="s">
        <v>522</v>
      </c>
      <c r="H277" s="250" t="s">
        <v>459</v>
      </c>
    </row>
    <row r="278" spans="1:8" ht="12.75" customHeight="1">
      <c r="A278" s="245">
        <v>13356</v>
      </c>
      <c r="B278" s="246" t="s">
        <v>566</v>
      </c>
      <c r="C278" s="248">
        <v>120557</v>
      </c>
      <c r="D278" s="268"/>
      <c r="E278" s="247">
        <v>120557</v>
      </c>
      <c r="F278" s="247"/>
      <c r="G278" s="249">
        <v>120556</v>
      </c>
      <c r="H278" s="250"/>
    </row>
    <row r="279" spans="1:8" ht="12.75" customHeight="1">
      <c r="A279" s="245"/>
      <c r="B279" s="246"/>
      <c r="C279" s="248"/>
      <c r="D279" s="247"/>
      <c r="E279" s="247"/>
      <c r="F279" s="247"/>
      <c r="G279" s="249"/>
      <c r="H279" s="250"/>
    </row>
    <row r="280" spans="1:8" ht="12.75" customHeight="1">
      <c r="A280" s="245"/>
      <c r="B280" s="246" t="s">
        <v>567</v>
      </c>
      <c r="C280" s="248" t="s">
        <v>507</v>
      </c>
      <c r="D280" s="247" t="s">
        <v>464</v>
      </c>
      <c r="E280" s="247" t="s">
        <v>508</v>
      </c>
      <c r="F280" s="247" t="s">
        <v>461</v>
      </c>
      <c r="G280" s="249" t="s">
        <v>548</v>
      </c>
      <c r="H280" s="250" t="s">
        <v>459</v>
      </c>
    </row>
    <row r="281" spans="1:8" ht="12.75" customHeight="1">
      <c r="A281" s="245">
        <v>16200</v>
      </c>
      <c r="B281" s="246" t="s">
        <v>568</v>
      </c>
      <c r="C281" s="248">
        <v>120557</v>
      </c>
      <c r="D281" s="247"/>
      <c r="E281" s="247">
        <v>120557</v>
      </c>
      <c r="F281" s="247"/>
      <c r="G281" s="249">
        <v>120556</v>
      </c>
      <c r="H281" s="250"/>
    </row>
    <row r="282" spans="1:8" ht="12.75" customHeight="1">
      <c r="A282" s="245"/>
      <c r="B282" s="246"/>
      <c r="C282" s="248"/>
      <c r="D282" s="247"/>
      <c r="E282" s="247"/>
      <c r="F282" s="247"/>
      <c r="G282" s="249"/>
      <c r="H282" s="250"/>
    </row>
    <row r="283" spans="1:8" ht="12.75" customHeight="1">
      <c r="A283" s="245"/>
      <c r="B283" s="246" t="s">
        <v>569</v>
      </c>
      <c r="C283" s="248" t="s">
        <v>507</v>
      </c>
      <c r="D283" s="247" t="s">
        <v>464</v>
      </c>
      <c r="E283" s="247" t="s">
        <v>508</v>
      </c>
      <c r="F283" s="247" t="s">
        <v>461</v>
      </c>
      <c r="G283" s="249" t="s">
        <v>548</v>
      </c>
      <c r="H283" s="250" t="s">
        <v>459</v>
      </c>
    </row>
    <row r="284" spans="1:8" ht="12.75" customHeight="1">
      <c r="A284" s="245">
        <v>970298</v>
      </c>
      <c r="B284" s="246" t="s">
        <v>570</v>
      </c>
      <c r="C284" s="248">
        <v>120557</v>
      </c>
      <c r="D284" s="247"/>
      <c r="E284" s="247">
        <v>120557</v>
      </c>
      <c r="F284" s="247"/>
      <c r="G284" s="249">
        <v>120556</v>
      </c>
      <c r="H284" s="250"/>
    </row>
    <row r="285" spans="1:8" ht="12.75" customHeight="1">
      <c r="A285" s="245"/>
      <c r="B285" s="246"/>
      <c r="C285" s="248"/>
      <c r="D285" s="247"/>
      <c r="E285" s="247"/>
      <c r="F285" s="247"/>
      <c r="G285" s="249"/>
      <c r="H285" s="250"/>
    </row>
    <row r="286" spans="1:8" ht="12.75" customHeight="1">
      <c r="A286" s="245"/>
      <c r="B286" s="246" t="s">
        <v>571</v>
      </c>
      <c r="C286" s="248" t="s">
        <v>507</v>
      </c>
      <c r="D286" s="247" t="s">
        <v>464</v>
      </c>
      <c r="E286" s="247" t="s">
        <v>508</v>
      </c>
      <c r="F286" s="247" t="s">
        <v>461</v>
      </c>
      <c r="G286" s="249" t="s">
        <v>548</v>
      </c>
      <c r="H286" s="250" t="s">
        <v>459</v>
      </c>
    </row>
    <row r="287" spans="1:8" ht="12.75" customHeight="1">
      <c r="A287" s="245">
        <v>11172</v>
      </c>
      <c r="B287" s="246" t="s">
        <v>572</v>
      </c>
      <c r="C287" s="248">
        <v>120557</v>
      </c>
      <c r="D287" s="247"/>
      <c r="E287" s="247">
        <v>120557</v>
      </c>
      <c r="F287" s="247"/>
      <c r="G287" s="249">
        <v>120556</v>
      </c>
      <c r="H287" s="250"/>
    </row>
    <row r="289" spans="1:8" ht="12.75" customHeight="1">
      <c r="A289" s="245"/>
      <c r="B289" s="246" t="s">
        <v>573</v>
      </c>
      <c r="C289" s="248" t="s">
        <v>574</v>
      </c>
      <c r="D289" s="247" t="s">
        <v>575</v>
      </c>
      <c r="E289" s="247" t="s">
        <v>576</v>
      </c>
      <c r="F289" s="247" t="s">
        <v>577</v>
      </c>
      <c r="G289" s="249" t="s">
        <v>578</v>
      </c>
      <c r="H289" s="250" t="s">
        <v>485</v>
      </c>
    </row>
    <row r="290" spans="1:8" ht="12.75" customHeight="1">
      <c r="A290" s="245">
        <v>5096</v>
      </c>
      <c r="B290" s="246" t="s">
        <v>579</v>
      </c>
      <c r="C290" s="248">
        <v>61517</v>
      </c>
      <c r="D290" s="247"/>
      <c r="E290" s="247">
        <v>61517</v>
      </c>
      <c r="F290" s="247"/>
      <c r="G290" s="249">
        <v>61516</v>
      </c>
      <c r="H290" s="250"/>
    </row>
    <row r="291" spans="1:8" ht="12.75" customHeight="1">
      <c r="A291" s="245"/>
      <c r="B291" s="246"/>
      <c r="C291" s="248"/>
      <c r="D291" s="247"/>
      <c r="E291" s="247"/>
      <c r="F291" s="247"/>
      <c r="G291" s="249"/>
      <c r="H291" s="250"/>
    </row>
    <row r="292" spans="1:8" ht="12.75" customHeight="1">
      <c r="A292" s="245"/>
      <c r="B292" s="246" t="s">
        <v>580</v>
      </c>
      <c r="C292" s="248" t="s">
        <v>460</v>
      </c>
      <c r="D292" s="247" t="s">
        <v>464</v>
      </c>
      <c r="E292" s="247" t="s">
        <v>458</v>
      </c>
      <c r="F292" s="247" t="s">
        <v>461</v>
      </c>
      <c r="G292" s="249" t="s">
        <v>450</v>
      </c>
      <c r="H292" s="250" t="s">
        <v>459</v>
      </c>
    </row>
    <row r="293" spans="1:8" ht="12.75" customHeight="1">
      <c r="A293" s="245">
        <v>14931</v>
      </c>
      <c r="B293" s="246" t="s">
        <v>581</v>
      </c>
      <c r="C293" s="248">
        <v>120517</v>
      </c>
      <c r="D293" s="247"/>
      <c r="E293" s="247">
        <v>120517</v>
      </c>
      <c r="F293" s="247"/>
      <c r="G293" s="249">
        <v>120516</v>
      </c>
      <c r="H293" s="250"/>
    </row>
    <row r="294" spans="1:8" ht="12.75" customHeight="1">
      <c r="A294" s="245"/>
      <c r="B294" s="246"/>
      <c r="C294" s="248"/>
      <c r="D294" s="247"/>
      <c r="E294" s="247"/>
      <c r="F294" s="247"/>
      <c r="G294" s="249"/>
      <c r="H294" s="250"/>
    </row>
    <row r="295" spans="1:8" ht="12.75" customHeight="1">
      <c r="A295" s="245"/>
      <c r="B295" s="246" t="s">
        <v>582</v>
      </c>
      <c r="C295" s="284" t="s">
        <v>490</v>
      </c>
      <c r="D295" s="247"/>
      <c r="E295" s="247" t="s">
        <v>489</v>
      </c>
      <c r="F295" s="247"/>
      <c r="G295" s="249" t="s">
        <v>490</v>
      </c>
      <c r="H295" s="250"/>
    </row>
    <row r="296" spans="1:8" ht="12.75" customHeight="1">
      <c r="A296" s="245">
        <v>940814</v>
      </c>
      <c r="B296" s="246" t="s">
        <v>583</v>
      </c>
      <c r="C296" s="248">
        <v>52516</v>
      </c>
      <c r="D296" s="247"/>
      <c r="E296" s="247">
        <v>52517</v>
      </c>
      <c r="F296" s="247"/>
      <c r="G296" s="249">
        <v>52516</v>
      </c>
      <c r="H296" s="250"/>
    </row>
    <row r="297" spans="1:8" ht="12.75" customHeight="1">
      <c r="A297" s="245"/>
      <c r="B297" s="246"/>
      <c r="C297" s="248"/>
      <c r="D297" s="247"/>
      <c r="E297" s="247"/>
      <c r="F297" s="247"/>
      <c r="G297" s="249"/>
      <c r="H297" s="250"/>
    </row>
    <row r="298" spans="1:8" ht="12.75" customHeight="1">
      <c r="A298" s="245"/>
      <c r="B298" s="246" t="s">
        <v>584</v>
      </c>
      <c r="C298" s="248" t="s">
        <v>460</v>
      </c>
      <c r="D298" s="247" t="s">
        <v>464</v>
      </c>
      <c r="E298" s="247" t="s">
        <v>458</v>
      </c>
      <c r="F298" s="247" t="s">
        <v>461</v>
      </c>
      <c r="G298" s="249" t="s">
        <v>450</v>
      </c>
      <c r="H298" s="250" t="s">
        <v>459</v>
      </c>
    </row>
    <row r="299" spans="1:8" ht="12.75" customHeight="1">
      <c r="A299" s="245">
        <v>4795</v>
      </c>
      <c r="B299" s="246" t="s">
        <v>585</v>
      </c>
      <c r="C299" s="248">
        <v>120517</v>
      </c>
      <c r="D299" s="247"/>
      <c r="E299" s="247">
        <v>120517</v>
      </c>
      <c r="F299" s="247"/>
      <c r="G299" s="249">
        <v>120516</v>
      </c>
      <c r="H299" s="250"/>
    </row>
    <row r="300" spans="1:8" ht="12.75" customHeight="1">
      <c r="A300" s="245"/>
      <c r="B300" s="246"/>
      <c r="C300" s="248"/>
      <c r="D300" s="247"/>
      <c r="E300" s="247"/>
      <c r="F300" s="247"/>
      <c r="G300" s="249"/>
      <c r="H300" s="250"/>
    </row>
    <row r="301" spans="1:8" ht="12.75" customHeight="1">
      <c r="A301" s="270"/>
      <c r="B301" s="246" t="s">
        <v>586</v>
      </c>
      <c r="C301" s="248" t="s">
        <v>587</v>
      </c>
      <c r="D301" s="247" t="s">
        <v>516</v>
      </c>
      <c r="E301" s="247" t="s">
        <v>588</v>
      </c>
      <c r="F301" s="247" t="s">
        <v>502</v>
      </c>
      <c r="G301" s="249" t="s">
        <v>589</v>
      </c>
      <c r="H301" s="250" t="s">
        <v>471</v>
      </c>
    </row>
    <row r="302" spans="1:8" ht="12.75" customHeight="1">
      <c r="A302" s="245">
        <v>7975</v>
      </c>
      <c r="B302" s="246" t="s">
        <v>590</v>
      </c>
      <c r="C302" s="248">
        <v>80517</v>
      </c>
      <c r="D302" s="247"/>
      <c r="E302" s="247">
        <v>80517</v>
      </c>
      <c r="F302" s="247"/>
      <c r="G302" s="249">
        <v>80516</v>
      </c>
      <c r="H302" s="250"/>
    </row>
    <row r="303" spans="1:8" ht="12.75" customHeight="1">
      <c r="A303" s="245"/>
      <c r="B303" s="246"/>
      <c r="C303" s="248"/>
      <c r="D303" s="247"/>
      <c r="E303" s="247"/>
      <c r="F303" s="247"/>
      <c r="G303" s="249"/>
      <c r="H303" s="250"/>
    </row>
    <row r="304" spans="1:8" ht="12.75" customHeight="1">
      <c r="A304" s="245"/>
      <c r="B304" s="246" t="s">
        <v>591</v>
      </c>
      <c r="C304" s="248" t="s">
        <v>508</v>
      </c>
      <c r="D304" s="247" t="s">
        <v>459</v>
      </c>
      <c r="E304" s="247" t="s">
        <v>507</v>
      </c>
      <c r="F304" s="247" t="s">
        <v>455</v>
      </c>
      <c r="G304" s="249" t="s">
        <v>458</v>
      </c>
      <c r="H304" s="250" t="s">
        <v>461</v>
      </c>
    </row>
    <row r="305" spans="1:8" ht="12.75" customHeight="1">
      <c r="A305" s="271">
        <v>12386</v>
      </c>
      <c r="B305" s="272" t="s">
        <v>592</v>
      </c>
      <c r="C305" s="273">
        <v>120558</v>
      </c>
      <c r="D305" s="274"/>
      <c r="E305" s="274">
        <v>120558</v>
      </c>
      <c r="F305" s="274"/>
      <c r="G305" s="275">
        <v>120517</v>
      </c>
      <c r="H305" s="276"/>
    </row>
    <row r="306" spans="1:8" ht="12.75" customHeight="1">
      <c r="A306" s="257"/>
      <c r="B306" s="258"/>
      <c r="C306" s="257"/>
      <c r="D306" s="257"/>
      <c r="E306" s="257"/>
      <c r="F306" s="257"/>
      <c r="G306" s="257"/>
      <c r="H306" s="257"/>
    </row>
    <row r="307" spans="1:8" ht="12.75" customHeight="1">
      <c r="A307" s="259" t="s">
        <v>476</v>
      </c>
      <c r="B307" s="258"/>
      <c r="C307" s="257"/>
      <c r="D307" s="257"/>
      <c r="E307" s="257"/>
      <c r="F307" s="257"/>
      <c r="G307" s="257"/>
      <c r="H307" s="257"/>
    </row>
    <row r="308" spans="1:8" ht="12.75" customHeight="1">
      <c r="A308" s="257"/>
      <c r="B308" s="258"/>
      <c r="C308" s="257"/>
      <c r="D308" s="257"/>
      <c r="E308" s="257"/>
      <c r="F308" s="257"/>
      <c r="G308" s="257"/>
      <c r="H308" s="257"/>
    </row>
    <row r="309" spans="1:8" ht="12.75" customHeight="1">
      <c r="A309" s="257"/>
      <c r="B309" s="258"/>
      <c r="C309" s="257"/>
      <c r="D309" s="257"/>
      <c r="E309" s="257"/>
      <c r="F309" s="257"/>
      <c r="G309" s="257"/>
      <c r="H309" s="257"/>
    </row>
    <row r="310" spans="1:8" ht="12.75" customHeight="1">
      <c r="A310" s="421" t="s">
        <v>477</v>
      </c>
      <c r="B310" s="387"/>
      <c r="C310" s="387"/>
      <c r="D310" s="387"/>
      <c r="E310" s="387"/>
      <c r="F310" s="387"/>
      <c r="G310" s="387"/>
      <c r="H310" s="387"/>
    </row>
    <row r="311" spans="1:8" ht="12.75" customHeight="1">
      <c r="A311" s="421" t="s">
        <v>432</v>
      </c>
      <c r="B311" s="387"/>
      <c r="C311" s="387"/>
      <c r="D311" s="387"/>
      <c r="E311" s="387"/>
      <c r="F311" s="387"/>
      <c r="G311" s="387"/>
      <c r="H311" s="387"/>
    </row>
    <row r="312" spans="1:8" ht="12.75" customHeight="1">
      <c r="A312" s="421" t="s">
        <v>433</v>
      </c>
      <c r="B312" s="387"/>
      <c r="C312" s="387"/>
      <c r="D312" s="387"/>
      <c r="E312" s="387"/>
      <c r="F312" s="387"/>
      <c r="G312" s="387"/>
      <c r="H312" s="387"/>
    </row>
    <row r="313" spans="1:8" ht="12.75" customHeight="1">
      <c r="A313" s="257"/>
      <c r="B313" s="258"/>
      <c r="C313" s="257"/>
      <c r="D313" s="257"/>
      <c r="E313" s="257"/>
      <c r="F313" s="257"/>
      <c r="G313" s="257"/>
      <c r="H313" s="257"/>
    </row>
    <row r="314" spans="1:8" ht="12.75" customHeight="1">
      <c r="A314" s="222" t="s">
        <v>593</v>
      </c>
      <c r="B314" s="221"/>
      <c r="C314" s="220"/>
      <c r="D314" s="220"/>
      <c r="E314" s="220"/>
      <c r="F314" s="220"/>
      <c r="G314" s="220"/>
      <c r="H314" s="220"/>
    </row>
    <row r="315" spans="1:8" ht="12.75" customHeight="1">
      <c r="A315" s="220"/>
      <c r="B315" s="221"/>
      <c r="C315" s="220"/>
      <c r="D315" s="220"/>
      <c r="E315" s="220"/>
      <c r="F315" s="220"/>
      <c r="G315" s="220"/>
      <c r="H315" s="220"/>
    </row>
    <row r="316" spans="1:8" ht="12.75" customHeight="1">
      <c r="A316" s="220"/>
      <c r="B316" s="221"/>
      <c r="C316" s="427" t="s">
        <v>435</v>
      </c>
      <c r="D316" s="424"/>
      <c r="E316" s="428" t="s">
        <v>436</v>
      </c>
      <c r="F316" s="409"/>
      <c r="G316" s="409"/>
      <c r="H316" s="426"/>
    </row>
    <row r="317" spans="1:8" ht="12.75" customHeight="1">
      <c r="A317" s="220"/>
      <c r="B317" s="221"/>
      <c r="C317" s="429" t="s">
        <v>437</v>
      </c>
      <c r="D317" s="402"/>
      <c r="E317" s="406" t="s">
        <v>438</v>
      </c>
      <c r="F317" s="387"/>
      <c r="G317" s="387"/>
      <c r="H317" s="430"/>
    </row>
    <row r="318" spans="1:8" ht="12.75" customHeight="1">
      <c r="A318" s="220"/>
      <c r="B318" s="221"/>
      <c r="C318" s="431" t="s">
        <v>439</v>
      </c>
      <c r="D318" s="432"/>
      <c r="E318" s="420" t="s">
        <v>440</v>
      </c>
      <c r="F318" s="418"/>
      <c r="G318" s="418"/>
      <c r="H318" s="419"/>
    </row>
    <row r="319" spans="1:8" ht="12.75" customHeight="1">
      <c r="A319" s="260" t="s">
        <v>441</v>
      </c>
      <c r="B319" s="228" t="s">
        <v>442</v>
      </c>
      <c r="C319" s="228"/>
      <c r="D319" s="228"/>
      <c r="E319" s="228" t="s">
        <v>594</v>
      </c>
      <c r="F319" s="228"/>
      <c r="G319" s="262" t="s">
        <v>595</v>
      </c>
      <c r="H319" s="263"/>
    </row>
    <row r="320" spans="1:8" ht="12.75" customHeight="1">
      <c r="A320" s="264" t="s">
        <v>445</v>
      </c>
      <c r="B320" s="234" t="s">
        <v>446</v>
      </c>
      <c r="C320" s="234" t="s">
        <v>443</v>
      </c>
      <c r="D320" s="234" t="s">
        <v>444</v>
      </c>
      <c r="E320" s="266" t="s">
        <v>447</v>
      </c>
      <c r="F320" s="234" t="s">
        <v>444</v>
      </c>
      <c r="G320" s="237" t="s">
        <v>448</v>
      </c>
      <c r="H320" s="267" t="s">
        <v>444</v>
      </c>
    </row>
    <row r="322" spans="1:8" ht="12.75" customHeight="1">
      <c r="A322" s="245"/>
      <c r="B322" s="246" t="s">
        <v>596</v>
      </c>
      <c r="C322" s="247" t="s">
        <v>522</v>
      </c>
      <c r="D322" s="247" t="s">
        <v>451</v>
      </c>
      <c r="E322" s="247" t="s">
        <v>507</v>
      </c>
      <c r="F322" s="247" t="s">
        <v>455</v>
      </c>
      <c r="G322" s="249" t="s">
        <v>597</v>
      </c>
      <c r="H322" s="250" t="s">
        <v>461</v>
      </c>
    </row>
    <row r="323" spans="1:8" ht="12.75" customHeight="1">
      <c r="A323" s="245">
        <v>9921</v>
      </c>
      <c r="B323" s="246" t="s">
        <v>598</v>
      </c>
      <c r="C323" s="247">
        <v>120559</v>
      </c>
      <c r="D323" s="268"/>
      <c r="E323" s="247">
        <v>120558</v>
      </c>
      <c r="F323" s="247"/>
      <c r="G323" s="249">
        <v>120557</v>
      </c>
      <c r="H323" s="250"/>
    </row>
    <row r="324" spans="1:8" ht="12.75" customHeight="1">
      <c r="A324" s="245"/>
      <c r="B324" s="246"/>
      <c r="C324" s="247"/>
      <c r="D324" s="247"/>
      <c r="E324" s="247"/>
      <c r="F324" s="247"/>
      <c r="G324" s="249"/>
      <c r="H324" s="250"/>
    </row>
    <row r="325" spans="1:8" ht="12.75" customHeight="1">
      <c r="A325" s="245"/>
      <c r="B325" s="246" t="s">
        <v>599</v>
      </c>
      <c r="C325" s="247" t="s">
        <v>600</v>
      </c>
      <c r="D325" s="247" t="s">
        <v>464</v>
      </c>
      <c r="E325" s="247" t="s">
        <v>601</v>
      </c>
      <c r="F325" s="247" t="s">
        <v>459</v>
      </c>
      <c r="G325" s="249" t="s">
        <v>602</v>
      </c>
      <c r="H325" s="250" t="s">
        <v>577</v>
      </c>
    </row>
    <row r="326" spans="1:8" ht="12.75" customHeight="1">
      <c r="A326" s="245">
        <v>6471</v>
      </c>
      <c r="B326" s="246" t="s">
        <v>603</v>
      </c>
      <c r="C326" s="247">
        <v>134516</v>
      </c>
      <c r="D326" s="247"/>
      <c r="E326" s="247">
        <v>134516</v>
      </c>
      <c r="F326" s="247"/>
      <c r="G326" s="249">
        <v>134511</v>
      </c>
      <c r="H326" s="250"/>
    </row>
    <row r="327" spans="1:8" ht="12.75" customHeight="1">
      <c r="A327" s="245"/>
      <c r="B327" s="246"/>
      <c r="C327" s="247"/>
      <c r="D327" s="247"/>
      <c r="E327" s="247"/>
      <c r="F327" s="247"/>
      <c r="G327" s="249"/>
      <c r="H327" s="250"/>
    </row>
    <row r="328" spans="1:8" ht="12.75" customHeight="1">
      <c r="A328" s="245"/>
      <c r="B328" s="246" t="s">
        <v>604</v>
      </c>
      <c r="C328" s="247" t="s">
        <v>605</v>
      </c>
      <c r="D328" s="247" t="s">
        <v>606</v>
      </c>
      <c r="E328" s="247" t="s">
        <v>484</v>
      </c>
      <c r="F328" s="247" t="s">
        <v>485</v>
      </c>
      <c r="G328" s="249" t="s">
        <v>605</v>
      </c>
      <c r="H328" s="250" t="s">
        <v>607</v>
      </c>
    </row>
    <row r="329" spans="1:8" ht="12.75" customHeight="1">
      <c r="A329" s="245">
        <v>9831</v>
      </c>
      <c r="B329" s="246" t="s">
        <v>608</v>
      </c>
      <c r="C329" s="247">
        <v>140517</v>
      </c>
      <c r="D329" s="247"/>
      <c r="E329" s="247">
        <v>140517</v>
      </c>
      <c r="F329" s="247"/>
      <c r="G329" s="249">
        <v>140516</v>
      </c>
      <c r="H329" s="250"/>
    </row>
    <row r="330" spans="1:8" ht="12.75" customHeight="1">
      <c r="A330" s="245"/>
      <c r="B330" s="246"/>
      <c r="C330" s="247"/>
      <c r="D330" s="247"/>
      <c r="E330" s="247"/>
      <c r="F330" s="247"/>
      <c r="G330" s="249"/>
      <c r="H330" s="250"/>
    </row>
    <row r="331" spans="1:8" ht="12.75" customHeight="1">
      <c r="A331" s="245"/>
      <c r="B331" s="246" t="s">
        <v>609</v>
      </c>
      <c r="C331" s="247" t="s">
        <v>482</v>
      </c>
      <c r="D331" s="247" t="s">
        <v>451</v>
      </c>
      <c r="E331" s="247" t="s">
        <v>480</v>
      </c>
      <c r="F331" s="247" t="s">
        <v>529</v>
      </c>
      <c r="G331" s="249" t="s">
        <v>610</v>
      </c>
      <c r="H331" s="250" t="s">
        <v>473</v>
      </c>
    </row>
    <row r="332" spans="1:8" ht="12.75" customHeight="1">
      <c r="A332" s="245">
        <v>11700</v>
      </c>
      <c r="B332" s="246" t="s">
        <v>611</v>
      </c>
      <c r="C332" s="247">
        <v>152018</v>
      </c>
      <c r="D332" s="247"/>
      <c r="E332" s="247">
        <v>152018</v>
      </c>
      <c r="F332" s="247"/>
      <c r="G332" s="249">
        <v>152017</v>
      </c>
      <c r="H332" s="250"/>
    </row>
    <row r="333" spans="1:8" ht="12.75" customHeight="1">
      <c r="A333" s="245"/>
      <c r="B333" s="246"/>
      <c r="C333" s="247"/>
      <c r="D333" s="247"/>
      <c r="E333" s="247"/>
      <c r="F333" s="247"/>
      <c r="G333" s="249"/>
      <c r="H333" s="250"/>
    </row>
    <row r="334" spans="1:8" ht="12.75" customHeight="1">
      <c r="A334" s="245"/>
      <c r="B334" s="246" t="s">
        <v>612</v>
      </c>
      <c r="C334" s="247" t="s">
        <v>490</v>
      </c>
      <c r="D334" s="247" t="s">
        <v>613</v>
      </c>
      <c r="E334" s="247" t="s">
        <v>489</v>
      </c>
      <c r="F334" s="247" t="s">
        <v>471</v>
      </c>
      <c r="G334" s="249" t="s">
        <v>490</v>
      </c>
      <c r="H334" s="250" t="s">
        <v>529</v>
      </c>
    </row>
    <row r="335" spans="1:8" ht="12.75" customHeight="1">
      <c r="A335" s="245">
        <v>6523</v>
      </c>
      <c r="B335" s="246" t="s">
        <v>614</v>
      </c>
      <c r="C335" s="247">
        <v>52518</v>
      </c>
      <c r="D335" s="247"/>
      <c r="E335" s="247">
        <v>52517</v>
      </c>
      <c r="F335" s="247"/>
      <c r="G335" s="249">
        <v>52516</v>
      </c>
      <c r="H335" s="250"/>
    </row>
    <row r="337" spans="1:8" ht="12.75" customHeight="1">
      <c r="A337" s="245"/>
      <c r="B337" s="246" t="s">
        <v>615</v>
      </c>
      <c r="C337" s="247" t="s">
        <v>490</v>
      </c>
      <c r="D337" s="247" t="s">
        <v>613</v>
      </c>
      <c r="E337" s="247" t="s">
        <v>489</v>
      </c>
      <c r="F337" s="247" t="s">
        <v>471</v>
      </c>
      <c r="G337" s="249" t="s">
        <v>616</v>
      </c>
      <c r="H337" s="250" t="s">
        <v>529</v>
      </c>
    </row>
    <row r="338" spans="1:8" ht="12.75" customHeight="1">
      <c r="A338" s="245">
        <v>17620</v>
      </c>
      <c r="B338" s="246" t="s">
        <v>617</v>
      </c>
      <c r="C338" s="247">
        <v>52518</v>
      </c>
      <c r="D338" s="247"/>
      <c r="E338" s="247">
        <v>52517</v>
      </c>
      <c r="F338" s="247"/>
      <c r="G338" s="249">
        <v>52516</v>
      </c>
      <c r="H338" s="250"/>
    </row>
    <row r="339" spans="1:8" ht="12.75" customHeight="1">
      <c r="A339" s="245"/>
      <c r="B339" s="246"/>
      <c r="C339" s="247"/>
      <c r="D339" s="247"/>
      <c r="E339" s="247"/>
      <c r="F339" s="247"/>
      <c r="G339" s="249"/>
      <c r="H339" s="250"/>
    </row>
    <row r="340" spans="1:8" ht="12.75" customHeight="1">
      <c r="A340" s="285"/>
      <c r="B340" s="246" t="s">
        <v>618</v>
      </c>
      <c r="C340" s="247" t="s">
        <v>460</v>
      </c>
      <c r="D340" s="247" t="s">
        <v>619</v>
      </c>
      <c r="E340" s="247" t="s">
        <v>458</v>
      </c>
      <c r="F340" s="247" t="s">
        <v>461</v>
      </c>
      <c r="G340" s="249" t="s">
        <v>450</v>
      </c>
      <c r="H340" s="250" t="s">
        <v>459</v>
      </c>
    </row>
    <row r="341" spans="1:8" ht="12.75" customHeight="1">
      <c r="A341" s="245">
        <v>18497</v>
      </c>
      <c r="B341" s="246" t="s">
        <v>620</v>
      </c>
      <c r="C341" s="247">
        <v>120517</v>
      </c>
      <c r="D341" s="247"/>
      <c r="E341" s="247">
        <v>120517</v>
      </c>
      <c r="F341" s="247"/>
      <c r="G341" s="249">
        <v>120516</v>
      </c>
      <c r="H341" s="250"/>
    </row>
    <row r="342" spans="1:8" ht="12.75" customHeight="1">
      <c r="A342" s="245"/>
      <c r="B342" s="246"/>
      <c r="C342" s="247"/>
      <c r="D342" s="247"/>
      <c r="E342" s="247"/>
      <c r="F342" s="247"/>
      <c r="G342" s="249"/>
      <c r="H342" s="250"/>
    </row>
    <row r="343" spans="1:8" ht="12.75" customHeight="1">
      <c r="A343" s="286"/>
      <c r="B343" s="287" t="s">
        <v>621</v>
      </c>
      <c r="C343" s="288" t="s">
        <v>622</v>
      </c>
      <c r="D343" s="288" t="s">
        <v>623</v>
      </c>
      <c r="E343" s="288" t="s">
        <v>624</v>
      </c>
      <c r="F343" s="288" t="s">
        <v>625</v>
      </c>
      <c r="G343" s="289" t="s">
        <v>626</v>
      </c>
      <c r="H343" s="250" t="s">
        <v>502</v>
      </c>
    </row>
    <row r="344" spans="1:8" ht="12.75" customHeight="1">
      <c r="A344" s="286">
        <v>5114</v>
      </c>
      <c r="B344" s="287" t="s">
        <v>627</v>
      </c>
      <c r="C344" s="288">
        <v>80518</v>
      </c>
      <c r="D344" s="288"/>
      <c r="E344" s="288">
        <v>80518</v>
      </c>
      <c r="F344" s="288"/>
      <c r="G344" s="289">
        <v>80517</v>
      </c>
      <c r="H344" s="250"/>
    </row>
    <row r="345" spans="1:8" ht="12.75" customHeight="1">
      <c r="A345" s="271"/>
      <c r="B345" s="272"/>
      <c r="C345" s="274"/>
      <c r="D345" s="274"/>
      <c r="E345" s="274"/>
      <c r="F345" s="274"/>
      <c r="G345" s="275"/>
      <c r="H345" s="276"/>
    </row>
    <row r="346" spans="1:8" ht="12.75" customHeight="1">
      <c r="A346" s="268"/>
      <c r="B346" s="281"/>
      <c r="C346" s="268"/>
      <c r="D346" s="268"/>
      <c r="E346" s="268"/>
      <c r="F346" s="268"/>
      <c r="G346" s="268"/>
      <c r="H346" s="268"/>
    </row>
    <row r="347" spans="1:8" ht="12.75" customHeight="1">
      <c r="A347" s="259" t="s">
        <v>476</v>
      </c>
      <c r="B347" s="281"/>
      <c r="C347" s="268"/>
      <c r="D347" s="268"/>
      <c r="E347" s="268"/>
      <c r="F347" s="268"/>
      <c r="G347" s="268"/>
      <c r="H347" s="268"/>
    </row>
    <row r="355" spans="1:8" ht="12.75" customHeight="1">
      <c r="A355" s="421" t="s">
        <v>477</v>
      </c>
      <c r="B355" s="387"/>
      <c r="C355" s="387"/>
      <c r="D355" s="387"/>
      <c r="E355" s="387"/>
      <c r="F355" s="387"/>
      <c r="G355" s="387"/>
      <c r="H355" s="387"/>
    </row>
    <row r="356" spans="1:8" ht="12.75" customHeight="1">
      <c r="A356" s="421" t="s">
        <v>432</v>
      </c>
      <c r="B356" s="387"/>
      <c r="C356" s="387"/>
      <c r="D356" s="387"/>
      <c r="E356" s="387"/>
      <c r="F356" s="387"/>
      <c r="G356" s="387"/>
      <c r="H356" s="387"/>
    </row>
    <row r="357" spans="1:8" ht="12.75" customHeight="1">
      <c r="A357" s="421" t="s">
        <v>433</v>
      </c>
      <c r="B357" s="387"/>
      <c r="C357" s="387"/>
      <c r="D357" s="387"/>
      <c r="E357" s="387"/>
      <c r="F357" s="387"/>
      <c r="G357" s="387"/>
      <c r="H357" s="387"/>
    </row>
    <row r="358" spans="1:8" ht="12.75" customHeight="1">
      <c r="A358" s="257"/>
      <c r="B358" s="258"/>
      <c r="C358" s="257"/>
      <c r="D358" s="257"/>
      <c r="E358" s="257"/>
      <c r="F358" s="257"/>
      <c r="G358" s="257"/>
      <c r="H358" s="257"/>
    </row>
    <row r="359" spans="1:8" ht="12.75" customHeight="1">
      <c r="A359" s="222" t="s">
        <v>593</v>
      </c>
      <c r="B359" s="221"/>
      <c r="C359" s="220"/>
      <c r="D359" s="220"/>
      <c r="E359" s="220"/>
      <c r="F359" s="220"/>
      <c r="G359" s="220"/>
      <c r="H359" s="220"/>
    </row>
    <row r="360" spans="1:8" ht="12.75" customHeight="1">
      <c r="A360" s="222"/>
      <c r="B360" s="221"/>
      <c r="C360" s="220"/>
      <c r="D360" s="220"/>
      <c r="E360" s="220"/>
      <c r="F360" s="220"/>
      <c r="G360" s="220"/>
      <c r="H360" s="220"/>
    </row>
    <row r="361" spans="1:8" ht="12.75" customHeight="1">
      <c r="A361" s="220"/>
      <c r="B361" s="221"/>
      <c r="C361" s="427" t="s">
        <v>435</v>
      </c>
      <c r="D361" s="424"/>
      <c r="E361" s="428" t="s">
        <v>436</v>
      </c>
      <c r="F361" s="409"/>
      <c r="G361" s="409"/>
      <c r="H361" s="426"/>
    </row>
    <row r="362" spans="1:8" ht="12.75" customHeight="1">
      <c r="A362" s="220"/>
      <c r="B362" s="221"/>
      <c r="C362" s="429" t="s">
        <v>437</v>
      </c>
      <c r="D362" s="402"/>
      <c r="E362" s="406" t="s">
        <v>438</v>
      </c>
      <c r="F362" s="387"/>
      <c r="G362" s="387"/>
      <c r="H362" s="430"/>
    </row>
    <row r="363" spans="1:8" ht="12.75" customHeight="1">
      <c r="A363" s="220"/>
      <c r="B363" s="221"/>
      <c r="C363" s="431" t="s">
        <v>439</v>
      </c>
      <c r="D363" s="432"/>
      <c r="E363" s="420" t="s">
        <v>440</v>
      </c>
      <c r="F363" s="418"/>
      <c r="G363" s="418"/>
      <c r="H363" s="419"/>
    </row>
    <row r="364" spans="1:8" ht="12.75" customHeight="1">
      <c r="A364" s="260" t="s">
        <v>441</v>
      </c>
      <c r="B364" s="228" t="s">
        <v>442</v>
      </c>
      <c r="C364" s="228"/>
      <c r="D364" s="228"/>
      <c r="E364" s="228" t="s">
        <v>628</v>
      </c>
      <c r="F364" s="228"/>
      <c r="G364" s="262" t="s">
        <v>629</v>
      </c>
      <c r="H364" s="269"/>
    </row>
    <row r="365" spans="1:8" ht="12.75" customHeight="1">
      <c r="A365" s="264" t="s">
        <v>445</v>
      </c>
      <c r="B365" s="234" t="s">
        <v>446</v>
      </c>
      <c r="C365" s="234" t="s">
        <v>443</v>
      </c>
      <c r="D365" s="234" t="s">
        <v>444</v>
      </c>
      <c r="E365" s="266" t="s">
        <v>447</v>
      </c>
      <c r="F365" s="234" t="s">
        <v>444</v>
      </c>
      <c r="G365" s="237" t="s">
        <v>448</v>
      </c>
      <c r="H365" s="238" t="s">
        <v>444</v>
      </c>
    </row>
    <row r="366" spans="1:8" ht="12.75" customHeight="1">
      <c r="A366" s="290"/>
      <c r="B366" s="291"/>
      <c r="C366" s="292"/>
      <c r="D366" s="292"/>
      <c r="E366" s="292"/>
      <c r="F366" s="268"/>
      <c r="G366" s="293"/>
      <c r="H366" s="250"/>
    </row>
    <row r="367" spans="1:8" ht="12.75" customHeight="1">
      <c r="A367" s="286"/>
      <c r="B367" s="287" t="s">
        <v>630</v>
      </c>
      <c r="C367" s="288" t="s">
        <v>631</v>
      </c>
      <c r="D367" s="288" t="s">
        <v>516</v>
      </c>
      <c r="E367" s="288" t="s">
        <v>631</v>
      </c>
      <c r="F367" s="288" t="s">
        <v>502</v>
      </c>
      <c r="G367" s="289" t="s">
        <v>632</v>
      </c>
      <c r="H367" s="250" t="s">
        <v>471</v>
      </c>
    </row>
    <row r="368" spans="1:8" ht="12.75" customHeight="1">
      <c r="A368" s="286">
        <v>17997</v>
      </c>
      <c r="B368" s="287" t="s">
        <v>633</v>
      </c>
      <c r="C368" s="288">
        <v>80517</v>
      </c>
      <c r="D368" s="288"/>
      <c r="E368" s="288">
        <v>80517</v>
      </c>
      <c r="F368" s="288"/>
      <c r="G368" s="289">
        <v>80516</v>
      </c>
      <c r="H368" s="250"/>
    </row>
    <row r="370" spans="1:8" ht="12.75" customHeight="1">
      <c r="A370" s="245"/>
      <c r="B370" s="246" t="s">
        <v>634</v>
      </c>
      <c r="C370" s="247" t="s">
        <v>605</v>
      </c>
      <c r="D370" s="247" t="s">
        <v>606</v>
      </c>
      <c r="E370" s="247" t="s">
        <v>484</v>
      </c>
      <c r="F370" s="247" t="s">
        <v>485</v>
      </c>
      <c r="G370" s="249" t="s">
        <v>605</v>
      </c>
      <c r="H370" s="250" t="s">
        <v>607</v>
      </c>
    </row>
    <row r="371" spans="1:8" ht="12.75" customHeight="1">
      <c r="A371" s="245">
        <v>960732</v>
      </c>
      <c r="B371" s="283" t="s">
        <v>635</v>
      </c>
      <c r="C371" s="247">
        <v>140517</v>
      </c>
      <c r="D371" s="247"/>
      <c r="E371" s="247">
        <v>140517</v>
      </c>
      <c r="F371" s="247"/>
      <c r="G371" s="249">
        <v>140516</v>
      </c>
      <c r="H371" s="250"/>
    </row>
    <row r="372" spans="1:8" ht="12.75" customHeight="1">
      <c r="A372" s="245"/>
      <c r="B372" s="246"/>
      <c r="C372" s="247"/>
      <c r="D372" s="247"/>
      <c r="E372" s="247"/>
      <c r="F372" s="247"/>
      <c r="G372" s="249"/>
      <c r="H372" s="250"/>
    </row>
    <row r="373" spans="1:8" ht="12.75" customHeight="1">
      <c r="A373" s="294"/>
      <c r="B373" s="283" t="s">
        <v>636</v>
      </c>
      <c r="C373" s="247" t="s">
        <v>460</v>
      </c>
      <c r="D373" s="247" t="s">
        <v>606</v>
      </c>
      <c r="E373" s="247" t="s">
        <v>458</v>
      </c>
      <c r="F373" s="247" t="s">
        <v>485</v>
      </c>
      <c r="G373" s="249" t="s">
        <v>450</v>
      </c>
      <c r="H373" s="250"/>
    </row>
    <row r="374" spans="1:8" ht="12.75" customHeight="1">
      <c r="A374" s="270">
        <v>14037</v>
      </c>
      <c r="B374" s="246" t="s">
        <v>637</v>
      </c>
      <c r="C374" s="247">
        <v>120517</v>
      </c>
      <c r="D374" s="247"/>
      <c r="E374" s="247">
        <v>120517</v>
      </c>
      <c r="F374" s="247"/>
      <c r="G374" s="249">
        <v>120516</v>
      </c>
      <c r="H374" s="250"/>
    </row>
    <row r="375" spans="1:8" ht="12.75" customHeight="1">
      <c r="A375" s="270"/>
      <c r="B375" s="246"/>
      <c r="C375" s="247"/>
      <c r="D375" s="247"/>
      <c r="E375" s="247"/>
      <c r="F375" s="247"/>
      <c r="G375" s="249"/>
      <c r="H375" s="250"/>
    </row>
    <row r="376" spans="1:8" ht="12.75" customHeight="1">
      <c r="A376" s="295"/>
      <c r="B376" s="283" t="s">
        <v>638</v>
      </c>
      <c r="C376" s="247" t="s">
        <v>458</v>
      </c>
      <c r="D376" s="247"/>
      <c r="E376" s="247" t="s">
        <v>458</v>
      </c>
      <c r="F376" s="296"/>
      <c r="G376" s="250" t="s">
        <v>450</v>
      </c>
      <c r="H376" s="250" t="s">
        <v>607</v>
      </c>
    </row>
    <row r="377" spans="1:8" ht="12.75" customHeight="1">
      <c r="A377" s="270">
        <v>970496</v>
      </c>
      <c r="B377" s="297" t="s">
        <v>639</v>
      </c>
      <c r="C377" s="247">
        <v>120517</v>
      </c>
      <c r="D377" s="247"/>
      <c r="E377" s="247">
        <v>120517</v>
      </c>
      <c r="F377" s="296"/>
      <c r="G377" s="250">
        <v>120516</v>
      </c>
      <c r="H377" s="250"/>
    </row>
    <row r="399" spans="1:8" ht="12.75" customHeight="1">
      <c r="A399" s="421" t="s">
        <v>477</v>
      </c>
      <c r="B399" s="387"/>
      <c r="C399" s="387"/>
      <c r="D399" s="387"/>
      <c r="E399" s="387"/>
      <c r="F399" s="387"/>
      <c r="G399" s="387"/>
      <c r="H399" s="387"/>
    </row>
    <row r="400" spans="1:8" ht="12.75" customHeight="1">
      <c r="A400" s="421" t="s">
        <v>432</v>
      </c>
      <c r="B400" s="387"/>
      <c r="C400" s="387"/>
      <c r="D400" s="387"/>
      <c r="E400" s="387"/>
      <c r="F400" s="387"/>
      <c r="G400" s="387"/>
      <c r="H400" s="387"/>
    </row>
    <row r="401" spans="1:8" ht="12.75" customHeight="1">
      <c r="A401" s="421" t="s">
        <v>433</v>
      </c>
      <c r="B401" s="387"/>
      <c r="C401" s="387"/>
      <c r="D401" s="387"/>
      <c r="E401" s="387"/>
      <c r="F401" s="387"/>
      <c r="G401" s="387"/>
      <c r="H401" s="387"/>
    </row>
    <row r="402" spans="1:8" ht="12.75" customHeight="1">
      <c r="A402" s="220"/>
      <c r="B402" s="221"/>
      <c r="C402" s="220"/>
      <c r="D402" s="220"/>
      <c r="E402" s="220"/>
      <c r="F402" s="220"/>
      <c r="G402" s="220"/>
      <c r="H402" s="220"/>
    </row>
    <row r="403" spans="1:8" ht="12.75" customHeight="1">
      <c r="A403" s="222" t="s">
        <v>640</v>
      </c>
      <c r="B403" s="258"/>
      <c r="C403" s="220"/>
      <c r="D403" s="220"/>
      <c r="E403" s="220"/>
      <c r="F403" s="220"/>
      <c r="G403" s="220"/>
      <c r="H403" s="220"/>
    </row>
    <row r="404" spans="1:8" ht="12.75" customHeight="1">
      <c r="A404" s="220"/>
      <c r="B404" s="221"/>
      <c r="C404" s="220"/>
      <c r="D404" s="220"/>
      <c r="E404" s="220"/>
      <c r="F404" s="220"/>
      <c r="G404" s="220"/>
      <c r="H404" s="220"/>
    </row>
    <row r="405" spans="1:8" ht="12.75" customHeight="1">
      <c r="A405" s="220"/>
      <c r="B405" s="221"/>
      <c r="C405" s="427" t="s">
        <v>435</v>
      </c>
      <c r="D405" s="424"/>
      <c r="E405" s="428" t="s">
        <v>436</v>
      </c>
      <c r="F405" s="409"/>
      <c r="G405" s="409"/>
      <c r="H405" s="426"/>
    </row>
    <row r="406" spans="1:8" ht="12.75" customHeight="1">
      <c r="A406" s="220"/>
      <c r="B406" s="221"/>
      <c r="C406" s="429" t="s">
        <v>437</v>
      </c>
      <c r="D406" s="402"/>
      <c r="E406" s="406" t="s">
        <v>438</v>
      </c>
      <c r="F406" s="387"/>
      <c r="G406" s="387"/>
      <c r="H406" s="430"/>
    </row>
    <row r="407" spans="1:8" ht="12.75" customHeight="1">
      <c r="A407" s="220"/>
      <c r="B407" s="221"/>
      <c r="C407" s="431" t="s">
        <v>439</v>
      </c>
      <c r="D407" s="432"/>
      <c r="E407" s="420" t="s">
        <v>440</v>
      </c>
      <c r="F407" s="418"/>
      <c r="G407" s="418"/>
      <c r="H407" s="419"/>
    </row>
    <row r="408" spans="1:8" ht="12.75" customHeight="1">
      <c r="A408" s="260" t="s">
        <v>441</v>
      </c>
      <c r="B408" s="228" t="s">
        <v>442</v>
      </c>
      <c r="C408" s="228"/>
      <c r="D408" s="228"/>
      <c r="E408" s="228" t="s">
        <v>443</v>
      </c>
      <c r="F408" s="228"/>
      <c r="G408" s="262" t="s">
        <v>641</v>
      </c>
      <c r="H408" s="269"/>
    </row>
    <row r="409" spans="1:8" ht="12.75" customHeight="1">
      <c r="A409" s="264" t="s">
        <v>445</v>
      </c>
      <c r="B409" s="234" t="s">
        <v>446</v>
      </c>
      <c r="C409" s="234" t="s">
        <v>443</v>
      </c>
      <c r="D409" s="234" t="s">
        <v>444</v>
      </c>
      <c r="E409" s="266" t="s">
        <v>447</v>
      </c>
      <c r="F409" s="234" t="s">
        <v>444</v>
      </c>
      <c r="G409" s="237" t="s">
        <v>448</v>
      </c>
      <c r="H409" s="238" t="s">
        <v>444</v>
      </c>
    </row>
    <row r="410" spans="1:8" ht="12.75" customHeight="1">
      <c r="A410" s="239"/>
      <c r="B410" s="240"/>
      <c r="C410" s="241"/>
      <c r="D410" s="241"/>
      <c r="E410" s="241"/>
      <c r="F410" s="241"/>
      <c r="G410" s="243"/>
      <c r="H410" s="244"/>
    </row>
    <row r="411" spans="1:8" ht="12.75" customHeight="1">
      <c r="A411" s="245"/>
      <c r="B411" s="246" t="s">
        <v>642</v>
      </c>
      <c r="C411" s="247" t="s">
        <v>643</v>
      </c>
      <c r="D411" s="247" t="s">
        <v>606</v>
      </c>
      <c r="E411" s="247" t="s">
        <v>644</v>
      </c>
      <c r="F411" s="247" t="s">
        <v>577</v>
      </c>
      <c r="G411" s="249" t="s">
        <v>643</v>
      </c>
      <c r="H411" s="250" t="s">
        <v>485</v>
      </c>
    </row>
    <row r="412" spans="1:8" ht="12.75" customHeight="1">
      <c r="A412" s="245">
        <v>7904</v>
      </c>
      <c r="B412" s="246" t="s">
        <v>645</v>
      </c>
      <c r="C412" s="247">
        <v>141017</v>
      </c>
      <c r="D412" s="268"/>
      <c r="E412" s="247">
        <v>141017</v>
      </c>
      <c r="F412" s="247"/>
      <c r="G412" s="249">
        <v>141016</v>
      </c>
      <c r="H412" s="250"/>
    </row>
    <row r="413" spans="1:8" ht="12.75" customHeight="1">
      <c r="A413" s="245"/>
      <c r="B413" s="246"/>
      <c r="C413" s="247"/>
      <c r="D413" s="247"/>
      <c r="E413" s="247"/>
      <c r="F413" s="247"/>
      <c r="G413" s="249"/>
      <c r="H413" s="250"/>
    </row>
    <row r="414" spans="1:8" ht="12.75" customHeight="1">
      <c r="A414" s="245"/>
      <c r="B414" s="246" t="s">
        <v>646</v>
      </c>
      <c r="C414" s="247" t="s">
        <v>508</v>
      </c>
      <c r="D414" s="247" t="s">
        <v>459</v>
      </c>
      <c r="E414" s="247" t="s">
        <v>507</v>
      </c>
      <c r="F414" s="247" t="s">
        <v>455</v>
      </c>
      <c r="G414" s="249" t="s">
        <v>458</v>
      </c>
      <c r="H414" s="250" t="s">
        <v>461</v>
      </c>
    </row>
    <row r="415" spans="1:8" ht="12.75" customHeight="1">
      <c r="A415" s="245">
        <v>13484</v>
      </c>
      <c r="B415" s="246" t="s">
        <v>647</v>
      </c>
      <c r="C415" s="247">
        <v>120558</v>
      </c>
      <c r="D415" s="247"/>
      <c r="E415" s="247">
        <v>120558</v>
      </c>
      <c r="F415" s="247"/>
      <c r="G415" s="249">
        <v>120517</v>
      </c>
      <c r="H415" s="250"/>
    </row>
    <row r="442" spans="1:8" ht="12.75" customHeight="1">
      <c r="A442" s="421" t="s">
        <v>477</v>
      </c>
      <c r="B442" s="387"/>
      <c r="C442" s="387"/>
      <c r="D442" s="387"/>
      <c r="E442" s="387"/>
      <c r="F442" s="387"/>
      <c r="G442" s="387"/>
      <c r="H442" s="387"/>
    </row>
    <row r="443" spans="1:8" ht="12.75" customHeight="1">
      <c r="A443" s="421" t="s">
        <v>432</v>
      </c>
      <c r="B443" s="387"/>
      <c r="C443" s="387"/>
      <c r="D443" s="387"/>
      <c r="E443" s="387"/>
      <c r="F443" s="387"/>
      <c r="G443" s="387"/>
      <c r="H443" s="387"/>
    </row>
    <row r="444" spans="1:8" ht="12.75" customHeight="1">
      <c r="A444" s="421" t="s">
        <v>433</v>
      </c>
      <c r="B444" s="387"/>
      <c r="C444" s="387"/>
      <c r="D444" s="387"/>
      <c r="E444" s="387"/>
      <c r="F444" s="387"/>
      <c r="G444" s="387"/>
      <c r="H444" s="387"/>
    </row>
    <row r="445" spans="1:8" ht="12.75" customHeight="1">
      <c r="A445" s="257"/>
      <c r="B445" s="258"/>
      <c r="C445" s="257"/>
      <c r="D445" s="257"/>
      <c r="E445" s="257"/>
      <c r="F445" s="257"/>
      <c r="G445" s="257"/>
      <c r="H445" s="257"/>
    </row>
    <row r="446" spans="1:8" ht="12.75" customHeight="1">
      <c r="A446" s="222" t="s">
        <v>648</v>
      </c>
      <c r="B446" s="221"/>
      <c r="C446" s="220"/>
      <c r="D446" s="220"/>
      <c r="E446" s="220"/>
      <c r="F446" s="220"/>
      <c r="G446" s="220"/>
      <c r="H446" s="220"/>
    </row>
    <row r="447" spans="1:8" ht="12.75" customHeight="1">
      <c r="A447" s="220"/>
      <c r="B447" s="221"/>
      <c r="C447" s="220"/>
      <c r="D447" s="220"/>
      <c r="E447" s="220"/>
      <c r="F447" s="220"/>
      <c r="G447" s="220"/>
      <c r="H447" s="220"/>
    </row>
    <row r="448" spans="1:8" ht="12.75" customHeight="1">
      <c r="A448" s="220"/>
      <c r="B448" s="221"/>
      <c r="C448" s="427" t="s">
        <v>435</v>
      </c>
      <c r="D448" s="424"/>
      <c r="E448" s="428" t="s">
        <v>436</v>
      </c>
      <c r="F448" s="409"/>
      <c r="G448" s="409"/>
      <c r="H448" s="426"/>
    </row>
    <row r="449" spans="1:8" ht="12.75" customHeight="1">
      <c r="A449" s="220"/>
      <c r="B449" s="221"/>
      <c r="C449" s="429" t="s">
        <v>437</v>
      </c>
      <c r="D449" s="402"/>
      <c r="E449" s="406" t="s">
        <v>438</v>
      </c>
      <c r="F449" s="387"/>
      <c r="G449" s="387"/>
      <c r="H449" s="430"/>
    </row>
    <row r="450" spans="1:8" ht="12.75" customHeight="1">
      <c r="A450" s="220"/>
      <c r="B450" s="221"/>
      <c r="C450" s="431" t="s">
        <v>439</v>
      </c>
      <c r="D450" s="432"/>
      <c r="E450" s="420" t="s">
        <v>440</v>
      </c>
      <c r="F450" s="418"/>
      <c r="G450" s="418"/>
      <c r="H450" s="419"/>
    </row>
    <row r="451" spans="1:8" ht="12.75" customHeight="1">
      <c r="A451" s="260" t="s">
        <v>441</v>
      </c>
      <c r="B451" s="228" t="s">
        <v>442</v>
      </c>
      <c r="C451" s="228"/>
      <c r="D451" s="228"/>
      <c r="E451" s="228" t="s">
        <v>443</v>
      </c>
      <c r="F451" s="228"/>
      <c r="G451" s="262" t="s">
        <v>649</v>
      </c>
      <c r="H451" s="269"/>
    </row>
    <row r="452" spans="1:8" ht="12.75" customHeight="1">
      <c r="A452" s="264" t="s">
        <v>445</v>
      </c>
      <c r="B452" s="234" t="s">
        <v>446</v>
      </c>
      <c r="C452" s="234" t="s">
        <v>443</v>
      </c>
      <c r="D452" s="234" t="s">
        <v>444</v>
      </c>
      <c r="E452" s="266" t="s">
        <v>447</v>
      </c>
      <c r="F452" s="234" t="s">
        <v>444</v>
      </c>
      <c r="G452" s="237" t="s">
        <v>448</v>
      </c>
      <c r="H452" s="238" t="s">
        <v>444</v>
      </c>
    </row>
    <row r="453" spans="1:8" ht="12.75" customHeight="1">
      <c r="A453" s="245"/>
      <c r="B453" s="246"/>
      <c r="C453" s="247"/>
      <c r="D453" s="247"/>
      <c r="E453" s="247"/>
      <c r="F453" s="247"/>
      <c r="G453" s="249"/>
      <c r="H453" s="250"/>
    </row>
    <row r="454" spans="1:8" ht="12.75" customHeight="1">
      <c r="A454" s="245"/>
      <c r="B454" s="246" t="s">
        <v>650</v>
      </c>
      <c r="C454" s="247" t="s">
        <v>527</v>
      </c>
      <c r="D454" s="247" t="s">
        <v>459</v>
      </c>
      <c r="E454" s="247" t="s">
        <v>528</v>
      </c>
      <c r="F454" s="247" t="s">
        <v>529</v>
      </c>
      <c r="G454" s="249" t="s">
        <v>508</v>
      </c>
      <c r="H454" s="250" t="s">
        <v>461</v>
      </c>
    </row>
    <row r="455" spans="1:8" ht="12.75" customHeight="1">
      <c r="A455" s="245">
        <v>12417</v>
      </c>
      <c r="B455" s="246" t="s">
        <v>651</v>
      </c>
      <c r="C455" s="247">
        <v>41516</v>
      </c>
      <c r="D455" s="268"/>
      <c r="E455" s="247">
        <v>41516</v>
      </c>
      <c r="F455" s="247"/>
      <c r="G455" s="249">
        <v>120557</v>
      </c>
      <c r="H455" s="250"/>
    </row>
    <row r="456" spans="1:8" ht="12.75" customHeight="1">
      <c r="A456" s="245"/>
      <c r="B456" s="246"/>
      <c r="C456" s="247"/>
      <c r="D456" s="247"/>
      <c r="E456" s="247"/>
      <c r="F456" s="247"/>
      <c r="G456" s="249"/>
      <c r="H456" s="250"/>
    </row>
    <row r="457" spans="1:8" ht="12.75" customHeight="1">
      <c r="A457" s="245"/>
      <c r="B457" s="246" t="s">
        <v>652</v>
      </c>
      <c r="C457" s="247" t="s">
        <v>527</v>
      </c>
      <c r="D457" s="247" t="s">
        <v>459</v>
      </c>
      <c r="E457" s="247" t="s">
        <v>528</v>
      </c>
      <c r="F457" s="247" t="s">
        <v>529</v>
      </c>
      <c r="G457" s="249" t="s">
        <v>472</v>
      </c>
      <c r="H457" s="250" t="s">
        <v>473</v>
      </c>
    </row>
    <row r="458" spans="1:8" ht="12.75" customHeight="1">
      <c r="A458" s="245">
        <v>960239</v>
      </c>
      <c r="B458" s="246" t="s">
        <v>653</v>
      </c>
      <c r="C458" s="247">
        <v>41516</v>
      </c>
      <c r="D458" s="247"/>
      <c r="E458" s="247">
        <v>41516</v>
      </c>
      <c r="F458" s="247"/>
      <c r="G458" s="249">
        <v>41515</v>
      </c>
      <c r="H458" s="250"/>
    </row>
    <row r="459" spans="1:8" ht="12.75" customHeight="1">
      <c r="A459" s="245"/>
      <c r="B459" s="246"/>
      <c r="C459" s="247"/>
      <c r="D459" s="247"/>
      <c r="E459" s="247"/>
      <c r="F459" s="247"/>
      <c r="G459" s="249"/>
      <c r="H459" s="250"/>
    </row>
    <row r="460" spans="1:8" ht="12.75" customHeight="1">
      <c r="A460" s="245"/>
      <c r="B460" s="246" t="s">
        <v>654</v>
      </c>
      <c r="C460" s="247" t="s">
        <v>458</v>
      </c>
      <c r="D460" s="247"/>
      <c r="E460" s="247" t="s">
        <v>460</v>
      </c>
      <c r="F460" s="247"/>
      <c r="G460" s="249" t="s">
        <v>508</v>
      </c>
      <c r="H460" s="250"/>
    </row>
    <row r="461" spans="1:8" ht="12.75" customHeight="1">
      <c r="A461" s="245">
        <v>930332</v>
      </c>
      <c r="B461" s="246" t="s">
        <v>655</v>
      </c>
      <c r="C461" s="247">
        <v>120518</v>
      </c>
      <c r="D461" s="247"/>
      <c r="E461" s="247">
        <v>120518</v>
      </c>
      <c r="F461" s="247"/>
      <c r="G461" s="249">
        <v>120557</v>
      </c>
      <c r="H461" s="250"/>
    </row>
    <row r="462" spans="1:8" ht="12.75" customHeight="1">
      <c r="A462" s="245"/>
      <c r="B462" s="246"/>
      <c r="C462" s="247"/>
      <c r="D462" s="247"/>
      <c r="E462" s="247"/>
      <c r="F462" s="247"/>
      <c r="G462" s="249"/>
      <c r="H462" s="250"/>
    </row>
    <row r="463" spans="1:8" ht="12.75" customHeight="1">
      <c r="A463" s="245"/>
      <c r="B463" s="246" t="s">
        <v>656</v>
      </c>
      <c r="C463" s="247" t="s">
        <v>657</v>
      </c>
      <c r="D463" s="247" t="s">
        <v>485</v>
      </c>
      <c r="E463" s="247" t="s">
        <v>658</v>
      </c>
      <c r="F463" s="247" t="s">
        <v>577</v>
      </c>
      <c r="G463" s="249" t="s">
        <v>659</v>
      </c>
      <c r="H463" s="250" t="s">
        <v>485</v>
      </c>
    </row>
    <row r="464" spans="1:8" ht="12.75" customHeight="1">
      <c r="A464" s="245">
        <v>8908</v>
      </c>
      <c r="B464" s="246" t="s">
        <v>660</v>
      </c>
      <c r="C464" s="247">
        <v>141521</v>
      </c>
      <c r="D464" s="247"/>
      <c r="E464" s="247">
        <v>141521</v>
      </c>
      <c r="F464" s="247"/>
      <c r="G464" s="249">
        <v>141517</v>
      </c>
      <c r="H464" s="250"/>
    </row>
    <row r="466" spans="1:8" ht="12.75" customHeight="1">
      <c r="A466" s="245"/>
      <c r="B466" s="246" t="s">
        <v>661</v>
      </c>
      <c r="C466" s="247">
        <v>120559</v>
      </c>
      <c r="D466" s="247"/>
      <c r="E466" s="247">
        <v>41515</v>
      </c>
      <c r="F466" s="247"/>
      <c r="G466" s="249">
        <v>120556</v>
      </c>
      <c r="H466" s="250"/>
    </row>
    <row r="467" spans="1:8" ht="12.75" customHeight="1">
      <c r="A467" s="245">
        <v>970740</v>
      </c>
      <c r="B467" s="246" t="s">
        <v>662</v>
      </c>
      <c r="C467" s="247" t="s">
        <v>522</v>
      </c>
      <c r="D467" s="247"/>
      <c r="E467" s="247" t="s">
        <v>472</v>
      </c>
      <c r="F467" s="247"/>
      <c r="G467" s="249" t="s">
        <v>522</v>
      </c>
      <c r="H467" s="250"/>
    </row>
    <row r="468" spans="1:8" ht="12.75" customHeight="1">
      <c r="A468" s="245"/>
      <c r="B468" s="246"/>
      <c r="C468" s="247"/>
      <c r="D468" s="247"/>
      <c r="E468" s="247" t="s">
        <v>663</v>
      </c>
      <c r="F468" s="247"/>
      <c r="G468" s="249"/>
      <c r="H468" s="250"/>
    </row>
    <row r="469" spans="1:8" ht="12.75" customHeight="1">
      <c r="A469" s="245"/>
      <c r="B469" s="246"/>
      <c r="C469" s="247"/>
      <c r="D469" s="247"/>
      <c r="E469" s="247"/>
      <c r="F469" s="247"/>
      <c r="G469" s="249"/>
      <c r="H469" s="250"/>
    </row>
    <row r="470" spans="1:8" ht="12.75" customHeight="1">
      <c r="A470" s="245"/>
      <c r="B470" s="246" t="s">
        <v>664</v>
      </c>
      <c r="C470" s="247" t="s">
        <v>601</v>
      </c>
      <c r="D470" s="247" t="s">
        <v>665</v>
      </c>
      <c r="E470" s="247" t="s">
        <v>600</v>
      </c>
      <c r="F470" s="247" t="s">
        <v>461</v>
      </c>
      <c r="G470" s="249" t="s">
        <v>666</v>
      </c>
      <c r="H470" s="250" t="s">
        <v>667</v>
      </c>
    </row>
    <row r="471" spans="1:8" ht="12.75" customHeight="1">
      <c r="A471" s="245">
        <v>13029</v>
      </c>
      <c r="B471" s="246" t="s">
        <v>668</v>
      </c>
      <c r="C471" s="247">
        <v>134517</v>
      </c>
      <c r="D471" s="247"/>
      <c r="E471" s="247">
        <v>134517</v>
      </c>
      <c r="F471" s="247"/>
      <c r="G471" s="249">
        <v>131526</v>
      </c>
      <c r="H471" s="250"/>
    </row>
    <row r="472" spans="1:8" ht="12.75" customHeight="1">
      <c r="A472" s="245"/>
      <c r="B472" s="246"/>
      <c r="C472" s="247"/>
      <c r="D472" s="247"/>
      <c r="E472" s="247"/>
      <c r="F472" s="247"/>
      <c r="G472" s="249"/>
      <c r="H472" s="250"/>
    </row>
    <row r="473" spans="1:8" ht="12.75" customHeight="1">
      <c r="A473" s="285"/>
      <c r="B473" s="246" t="s">
        <v>669</v>
      </c>
      <c r="C473" s="247" t="s">
        <v>458</v>
      </c>
      <c r="D473" s="247" t="s">
        <v>459</v>
      </c>
      <c r="E473" s="247" t="s">
        <v>460</v>
      </c>
      <c r="F473" s="247" t="s">
        <v>455</v>
      </c>
      <c r="G473" s="249" t="s">
        <v>670</v>
      </c>
      <c r="H473" s="250" t="s">
        <v>461</v>
      </c>
    </row>
    <row r="474" spans="1:8" ht="12.75" customHeight="1">
      <c r="A474" s="245">
        <v>0</v>
      </c>
      <c r="B474" s="246" t="s">
        <v>462</v>
      </c>
      <c r="C474" s="247">
        <v>120518</v>
      </c>
      <c r="D474" s="247"/>
      <c r="E474" s="247">
        <v>120518</v>
      </c>
      <c r="F474" s="247"/>
      <c r="G474" s="249">
        <v>120517</v>
      </c>
      <c r="H474" s="250"/>
    </row>
    <row r="475" spans="1:8" ht="12.75" customHeight="1">
      <c r="A475" s="245"/>
      <c r="B475" s="246"/>
      <c r="C475" s="247"/>
      <c r="D475" s="247"/>
      <c r="E475" s="247"/>
      <c r="F475" s="247"/>
      <c r="G475" s="249"/>
      <c r="H475" s="250" t="s">
        <v>461</v>
      </c>
    </row>
    <row r="476" spans="1:8" ht="12.75" customHeight="1">
      <c r="A476" s="245"/>
      <c r="B476" s="246" t="s">
        <v>671</v>
      </c>
      <c r="C476" s="247" t="s">
        <v>458</v>
      </c>
      <c r="D476" s="247" t="s">
        <v>459</v>
      </c>
      <c r="E476" s="247" t="s">
        <v>460</v>
      </c>
      <c r="F476" s="247" t="s">
        <v>455</v>
      </c>
      <c r="G476" s="249" t="s">
        <v>458</v>
      </c>
      <c r="H476" s="250"/>
    </row>
    <row r="477" spans="1:8" ht="12.75" customHeight="1">
      <c r="A477" s="245">
        <v>4442</v>
      </c>
      <c r="B477" s="246" t="s">
        <v>672</v>
      </c>
      <c r="C477" s="247">
        <v>120518</v>
      </c>
      <c r="D477" s="247"/>
      <c r="E477" s="247">
        <v>120518</v>
      </c>
      <c r="F477" s="247"/>
      <c r="G477" s="249">
        <v>120517</v>
      </c>
      <c r="H477" s="250"/>
    </row>
    <row r="478" spans="1:8" ht="12.75" customHeight="1">
      <c r="A478" s="245"/>
      <c r="B478" s="246"/>
      <c r="C478" s="247"/>
      <c r="D478" s="247"/>
      <c r="E478" s="247"/>
      <c r="F478" s="247"/>
      <c r="G478" s="249"/>
      <c r="H478" s="250"/>
    </row>
    <row r="479" spans="1:8" ht="12.75" customHeight="1">
      <c r="A479" s="245"/>
      <c r="B479" s="246" t="s">
        <v>673</v>
      </c>
      <c r="C479" s="247" t="s">
        <v>458</v>
      </c>
      <c r="D479" s="247" t="s">
        <v>459</v>
      </c>
      <c r="E479" s="247" t="s">
        <v>460</v>
      </c>
      <c r="F479" s="247" t="s">
        <v>455</v>
      </c>
      <c r="G479" s="249" t="s">
        <v>458</v>
      </c>
      <c r="H479" s="250" t="s">
        <v>461</v>
      </c>
    </row>
    <row r="480" spans="1:8" ht="12.75" customHeight="1">
      <c r="A480" s="245">
        <v>9885</v>
      </c>
      <c r="B480" s="246" t="s">
        <v>674</v>
      </c>
      <c r="C480" s="247">
        <v>120518</v>
      </c>
      <c r="D480" s="247"/>
      <c r="E480" s="247">
        <v>120518</v>
      </c>
      <c r="F480" s="247"/>
      <c r="G480" s="249">
        <v>120517</v>
      </c>
      <c r="H480" s="250"/>
    </row>
    <row r="482" spans="1:8" ht="12.75" customHeight="1">
      <c r="A482" s="245"/>
      <c r="B482" s="246" t="s">
        <v>675</v>
      </c>
      <c r="C482" s="247" t="s">
        <v>458</v>
      </c>
      <c r="D482" s="247" t="s">
        <v>459</v>
      </c>
      <c r="E482" s="247" t="s">
        <v>460</v>
      </c>
      <c r="F482" s="247" t="s">
        <v>455</v>
      </c>
      <c r="G482" s="249" t="s">
        <v>458</v>
      </c>
      <c r="H482" s="250" t="s">
        <v>461</v>
      </c>
    </row>
    <row r="483" spans="1:8" ht="12.75" customHeight="1">
      <c r="A483" s="245">
        <v>1118</v>
      </c>
      <c r="B483" s="246" t="s">
        <v>676</v>
      </c>
      <c r="C483" s="247">
        <v>120518</v>
      </c>
      <c r="D483" s="247"/>
      <c r="E483" s="247">
        <v>120518</v>
      </c>
      <c r="F483" s="247"/>
      <c r="G483" s="249">
        <v>120517</v>
      </c>
      <c r="H483" s="250"/>
    </row>
    <row r="484" spans="1:8" ht="12.75" customHeight="1">
      <c r="A484" s="271"/>
      <c r="B484" s="272"/>
      <c r="C484" s="274"/>
      <c r="D484" s="274"/>
      <c r="E484" s="274"/>
      <c r="F484" s="274"/>
      <c r="G484" s="275"/>
      <c r="H484" s="276"/>
    </row>
    <row r="485" spans="1:8" ht="12.75" customHeight="1">
      <c r="A485" s="268"/>
      <c r="B485" s="259"/>
      <c r="C485" s="268"/>
      <c r="D485" s="268"/>
      <c r="E485" s="268"/>
      <c r="F485" s="268"/>
      <c r="G485" s="268"/>
      <c r="H485" s="268"/>
    </row>
    <row r="486" spans="1:8" ht="12.75" customHeight="1">
      <c r="A486" s="268"/>
      <c r="B486" s="281"/>
      <c r="C486" s="268"/>
      <c r="D486" s="268"/>
      <c r="E486" s="268"/>
      <c r="F486" s="268"/>
      <c r="G486" s="268"/>
      <c r="H486" s="268"/>
    </row>
    <row r="487" spans="1:8" ht="12.75" customHeight="1">
      <c r="A487" s="421" t="s">
        <v>477</v>
      </c>
      <c r="B487" s="387"/>
      <c r="C487" s="387"/>
      <c r="D487" s="387"/>
      <c r="E487" s="387"/>
      <c r="F487" s="387"/>
      <c r="G487" s="387"/>
      <c r="H487" s="387"/>
    </row>
    <row r="488" spans="1:8" ht="12.75" customHeight="1">
      <c r="A488" s="421" t="s">
        <v>432</v>
      </c>
      <c r="B488" s="387"/>
      <c r="C488" s="387"/>
      <c r="D488" s="387"/>
      <c r="E488" s="387"/>
      <c r="F488" s="387"/>
      <c r="G488" s="387"/>
      <c r="H488" s="387"/>
    </row>
    <row r="489" spans="1:8" ht="12.75" customHeight="1">
      <c r="A489" s="421" t="s">
        <v>433</v>
      </c>
      <c r="B489" s="387"/>
      <c r="C489" s="387"/>
      <c r="D489" s="387"/>
      <c r="E489" s="387"/>
      <c r="F489" s="387"/>
      <c r="G489" s="387"/>
      <c r="H489" s="387"/>
    </row>
    <row r="490" spans="1:8" ht="12.75" customHeight="1">
      <c r="A490" s="257"/>
      <c r="B490" s="258"/>
      <c r="C490" s="257"/>
      <c r="D490" s="257"/>
      <c r="E490" s="257"/>
      <c r="F490" s="257"/>
      <c r="G490" s="257"/>
      <c r="H490" s="257"/>
    </row>
    <row r="491" spans="1:8" ht="12.75" customHeight="1">
      <c r="A491" s="222" t="s">
        <v>648</v>
      </c>
      <c r="B491" s="221"/>
      <c r="C491" s="220"/>
      <c r="D491" s="220"/>
      <c r="E491" s="220"/>
      <c r="F491" s="220"/>
      <c r="G491" s="220"/>
      <c r="H491" s="220"/>
    </row>
    <row r="492" spans="1:8" ht="12.75" customHeight="1">
      <c r="A492" s="220"/>
      <c r="B492" s="221"/>
      <c r="C492" s="220"/>
      <c r="D492" s="220"/>
      <c r="E492" s="220"/>
      <c r="F492" s="220"/>
      <c r="G492" s="220"/>
      <c r="H492" s="220"/>
    </row>
    <row r="493" spans="1:8" ht="12.75" customHeight="1">
      <c r="A493" s="220"/>
      <c r="B493" s="221"/>
      <c r="C493" s="427" t="s">
        <v>435</v>
      </c>
      <c r="D493" s="424"/>
      <c r="E493" s="428" t="s">
        <v>436</v>
      </c>
      <c r="F493" s="409"/>
      <c r="G493" s="409"/>
      <c r="H493" s="426"/>
    </row>
    <row r="494" spans="1:8" ht="12.75" customHeight="1">
      <c r="A494" s="220"/>
      <c r="B494" s="221"/>
      <c r="C494" s="429" t="s">
        <v>437</v>
      </c>
      <c r="D494" s="402"/>
      <c r="E494" s="406" t="s">
        <v>438</v>
      </c>
      <c r="F494" s="387"/>
      <c r="G494" s="387"/>
      <c r="H494" s="430"/>
    </row>
    <row r="495" spans="1:8" ht="12.75" customHeight="1">
      <c r="A495" s="220"/>
      <c r="B495" s="221"/>
      <c r="C495" s="431" t="s">
        <v>439</v>
      </c>
      <c r="D495" s="432"/>
      <c r="E495" s="420" t="s">
        <v>440</v>
      </c>
      <c r="F495" s="418"/>
      <c r="G495" s="418"/>
      <c r="H495" s="419"/>
    </row>
    <row r="496" spans="1:8" ht="12.75" customHeight="1">
      <c r="A496" s="260" t="s">
        <v>441</v>
      </c>
      <c r="B496" s="228" t="s">
        <v>442</v>
      </c>
      <c r="C496" s="228"/>
      <c r="D496" s="228"/>
      <c r="E496" s="228" t="s">
        <v>443</v>
      </c>
      <c r="F496" s="228"/>
      <c r="G496" s="262" t="s">
        <v>677</v>
      </c>
      <c r="H496" s="269"/>
    </row>
    <row r="497" spans="1:8" ht="12.75" customHeight="1">
      <c r="A497" s="264" t="s">
        <v>445</v>
      </c>
      <c r="B497" s="234" t="s">
        <v>446</v>
      </c>
      <c r="C497" s="234" t="s">
        <v>443</v>
      </c>
      <c r="D497" s="234" t="s">
        <v>444</v>
      </c>
      <c r="E497" s="266" t="s">
        <v>447</v>
      </c>
      <c r="F497" s="234" t="s">
        <v>444</v>
      </c>
      <c r="G497" s="237" t="s">
        <v>448</v>
      </c>
      <c r="H497" s="238" t="s">
        <v>444</v>
      </c>
    </row>
    <row r="498" spans="1:8" ht="12.75" customHeight="1">
      <c r="A498" s="245"/>
      <c r="B498" s="283" t="s">
        <v>678</v>
      </c>
      <c r="C498" s="247" t="s">
        <v>679</v>
      </c>
      <c r="D498" s="247" t="s">
        <v>680</v>
      </c>
      <c r="E498" s="247" t="s">
        <v>681</v>
      </c>
      <c r="F498" s="247" t="s">
        <v>471</v>
      </c>
      <c r="G498" s="249" t="s">
        <v>682</v>
      </c>
      <c r="H498" s="250" t="s">
        <v>473</v>
      </c>
    </row>
    <row r="499" spans="1:8" ht="12.75" customHeight="1">
      <c r="A499" s="245">
        <v>0</v>
      </c>
      <c r="B499" s="246" t="s">
        <v>462</v>
      </c>
      <c r="C499" s="247">
        <v>91022</v>
      </c>
      <c r="D499" s="247"/>
      <c r="E499" s="247">
        <v>91022</v>
      </c>
      <c r="F499" s="247"/>
      <c r="G499" s="249">
        <v>91021</v>
      </c>
      <c r="H499" s="250"/>
    </row>
    <row r="500" spans="1:8" ht="12.75" customHeight="1">
      <c r="A500" s="298"/>
      <c r="B500" s="299"/>
      <c r="C500" s="300"/>
      <c r="D500" s="300"/>
      <c r="E500" s="300"/>
      <c r="F500" s="300"/>
      <c r="G500" s="256"/>
      <c r="H500" s="257"/>
    </row>
    <row r="501" spans="1:8" ht="12.75" customHeight="1">
      <c r="A501" s="259"/>
      <c r="B501" s="258"/>
      <c r="C501" s="257"/>
      <c r="D501" s="257"/>
      <c r="E501" s="257"/>
      <c r="F501" s="257"/>
      <c r="G501" s="257"/>
      <c r="H501" s="257"/>
    </row>
    <row r="502" spans="1:8" ht="12.75" customHeight="1">
      <c r="A502" s="259" t="s">
        <v>476</v>
      </c>
      <c r="B502" s="258"/>
      <c r="C502" s="257"/>
      <c r="D502" s="257"/>
      <c r="E502" s="257"/>
      <c r="F502" s="257"/>
      <c r="G502" s="257"/>
      <c r="H502" s="257"/>
    </row>
    <row r="530" spans="1:8" ht="12.75" customHeight="1">
      <c r="A530" s="421" t="s">
        <v>477</v>
      </c>
      <c r="B530" s="387"/>
      <c r="C530" s="387"/>
      <c r="D530" s="387"/>
      <c r="E530" s="387"/>
      <c r="F530" s="387"/>
      <c r="G530" s="387"/>
      <c r="H530" s="387"/>
    </row>
    <row r="531" spans="1:8" ht="12.75" customHeight="1">
      <c r="A531" s="421" t="s">
        <v>432</v>
      </c>
      <c r="B531" s="387"/>
      <c r="C531" s="387"/>
      <c r="D531" s="387"/>
      <c r="E531" s="387"/>
      <c r="F531" s="387"/>
      <c r="G531" s="387"/>
      <c r="H531" s="387"/>
    </row>
    <row r="532" spans="1:8" ht="12.75" customHeight="1">
      <c r="A532" s="421" t="s">
        <v>433</v>
      </c>
      <c r="B532" s="387"/>
      <c r="C532" s="387"/>
      <c r="D532" s="387"/>
      <c r="E532" s="387"/>
      <c r="F532" s="387"/>
      <c r="G532" s="387"/>
      <c r="H532" s="387"/>
    </row>
    <row r="533" spans="1:8" ht="12.75" customHeight="1">
      <c r="A533" s="257"/>
      <c r="B533" s="258"/>
      <c r="C533" s="257"/>
      <c r="D533" s="257"/>
      <c r="E533" s="257"/>
      <c r="F533" s="257"/>
      <c r="G533" s="257"/>
      <c r="H533" s="257"/>
    </row>
    <row r="534" spans="1:8" ht="12.75" customHeight="1">
      <c r="A534" s="222" t="s">
        <v>683</v>
      </c>
      <c r="B534" s="301"/>
      <c r="C534" s="220"/>
      <c r="D534" s="220"/>
      <c r="E534" s="220"/>
      <c r="F534" s="220"/>
      <c r="G534" s="220"/>
      <c r="H534" s="220"/>
    </row>
    <row r="535" spans="1:8" ht="12.75" customHeight="1">
      <c r="A535" s="220"/>
      <c r="B535" s="221"/>
      <c r="C535" s="220"/>
      <c r="D535" s="220"/>
      <c r="E535" s="220"/>
      <c r="F535" s="220"/>
      <c r="G535" s="220"/>
      <c r="H535" s="220"/>
    </row>
    <row r="536" spans="1:8" ht="12.75" customHeight="1">
      <c r="A536" s="220"/>
      <c r="B536" s="221"/>
      <c r="C536" s="220"/>
      <c r="D536" s="220"/>
      <c r="E536" s="220"/>
      <c r="F536" s="220"/>
      <c r="G536" s="220"/>
      <c r="H536" s="220"/>
    </row>
    <row r="537" spans="1:8" ht="12.75" customHeight="1">
      <c r="A537" s="220"/>
      <c r="B537" s="221"/>
      <c r="C537" s="427" t="s">
        <v>435</v>
      </c>
      <c r="D537" s="424"/>
      <c r="E537" s="428" t="s">
        <v>436</v>
      </c>
      <c r="F537" s="409"/>
      <c r="G537" s="409"/>
      <c r="H537" s="426"/>
    </row>
    <row r="538" spans="1:8" ht="12.75" customHeight="1">
      <c r="A538" s="220"/>
      <c r="B538" s="221"/>
      <c r="C538" s="429" t="s">
        <v>437</v>
      </c>
      <c r="D538" s="402"/>
      <c r="E538" s="406" t="s">
        <v>438</v>
      </c>
      <c r="F538" s="387"/>
      <c r="G538" s="387"/>
      <c r="H538" s="430"/>
    </row>
    <row r="539" spans="1:8" ht="12.75" customHeight="1">
      <c r="A539" s="220"/>
      <c r="B539" s="221"/>
      <c r="C539" s="431" t="s">
        <v>439</v>
      </c>
      <c r="D539" s="432"/>
      <c r="E539" s="420" t="s">
        <v>440</v>
      </c>
      <c r="F539" s="418"/>
      <c r="G539" s="418"/>
      <c r="H539" s="419"/>
    </row>
    <row r="540" spans="1:8" ht="12.75" customHeight="1">
      <c r="A540" s="260" t="s">
        <v>441</v>
      </c>
      <c r="B540" s="228" t="s">
        <v>442</v>
      </c>
      <c r="C540" s="228"/>
      <c r="D540" s="228"/>
      <c r="E540" s="228" t="s">
        <v>684</v>
      </c>
      <c r="F540" s="228"/>
      <c r="G540" s="262" t="s">
        <v>685</v>
      </c>
      <c r="H540" s="269"/>
    </row>
    <row r="541" spans="1:8" ht="12.75" customHeight="1">
      <c r="A541" s="264" t="s">
        <v>445</v>
      </c>
      <c r="B541" s="234" t="s">
        <v>446</v>
      </c>
      <c r="C541" s="234" t="s">
        <v>443</v>
      </c>
      <c r="D541" s="234" t="s">
        <v>444</v>
      </c>
      <c r="E541" s="266" t="s">
        <v>447</v>
      </c>
      <c r="F541" s="234" t="s">
        <v>444</v>
      </c>
      <c r="G541" s="237" t="s">
        <v>448</v>
      </c>
      <c r="H541" s="238" t="s">
        <v>444</v>
      </c>
    </row>
    <row r="542" spans="1:8" ht="12.75" customHeight="1">
      <c r="A542" s="245"/>
      <c r="B542" s="246"/>
      <c r="C542" s="247"/>
      <c r="D542" s="247"/>
      <c r="E542" s="247"/>
      <c r="F542" s="247"/>
      <c r="G542" s="249"/>
      <c r="H542" s="250"/>
    </row>
    <row r="543" spans="1:8" ht="12.75" customHeight="1">
      <c r="A543" s="245"/>
      <c r="B543" s="246" t="s">
        <v>686</v>
      </c>
      <c r="C543" s="247" t="s">
        <v>527</v>
      </c>
      <c r="D543" s="268" t="s">
        <v>459</v>
      </c>
      <c r="E543" s="247" t="s">
        <v>528</v>
      </c>
      <c r="F543" s="247" t="s">
        <v>529</v>
      </c>
      <c r="G543" s="249" t="s">
        <v>522</v>
      </c>
      <c r="H543" s="250" t="s">
        <v>459</v>
      </c>
    </row>
    <row r="544" spans="1:8" ht="12.75" customHeight="1">
      <c r="A544" s="245">
        <v>950955</v>
      </c>
      <c r="B544" s="246" t="s">
        <v>687</v>
      </c>
      <c r="C544" s="247">
        <v>41516</v>
      </c>
      <c r="D544" s="247"/>
      <c r="E544" s="247">
        <v>41516</v>
      </c>
      <c r="F544" s="247"/>
      <c r="G544" s="249">
        <v>120556</v>
      </c>
      <c r="H544" s="250"/>
    </row>
    <row r="546" spans="1:8" ht="12.75" customHeight="1">
      <c r="A546" s="245"/>
      <c r="B546" s="246" t="s">
        <v>688</v>
      </c>
      <c r="C546" s="247" t="s">
        <v>689</v>
      </c>
      <c r="D546" s="247" t="s">
        <v>690</v>
      </c>
      <c r="E546" s="247" t="s">
        <v>691</v>
      </c>
      <c r="F546" s="247" t="s">
        <v>692</v>
      </c>
      <c r="G546" s="249" t="s">
        <v>693</v>
      </c>
      <c r="H546" s="250" t="s">
        <v>455</v>
      </c>
    </row>
    <row r="547" spans="1:8" ht="12.75" customHeight="1">
      <c r="A547" s="245">
        <v>7159</v>
      </c>
      <c r="B547" s="246" t="s">
        <v>694</v>
      </c>
      <c r="C547" s="247">
        <v>120536</v>
      </c>
      <c r="D547" s="247"/>
      <c r="E547" s="247">
        <v>120536</v>
      </c>
      <c r="F547" s="247"/>
      <c r="G547" s="249">
        <v>121016</v>
      </c>
      <c r="H547" s="250"/>
    </row>
    <row r="548" spans="1:8" ht="12.75" customHeight="1">
      <c r="A548" s="245"/>
      <c r="B548" s="246"/>
      <c r="C548" s="247"/>
      <c r="D548" s="247"/>
      <c r="E548" s="247"/>
      <c r="F548" s="247"/>
      <c r="G548" s="249"/>
      <c r="H548" s="250"/>
    </row>
    <row r="549" spans="1:8" ht="12.75" customHeight="1">
      <c r="A549" s="245"/>
      <c r="B549" s="246" t="s">
        <v>695</v>
      </c>
      <c r="C549" s="247" t="s">
        <v>450</v>
      </c>
      <c r="D549" s="247" t="s">
        <v>451</v>
      </c>
      <c r="E549" s="247" t="s">
        <v>452</v>
      </c>
      <c r="F549" s="247" t="s">
        <v>453</v>
      </c>
      <c r="G549" s="249" t="s">
        <v>454</v>
      </c>
      <c r="H549" s="250" t="s">
        <v>455</v>
      </c>
    </row>
    <row r="550" spans="1:8" ht="12.75" customHeight="1">
      <c r="A550" s="245">
        <v>5363</v>
      </c>
      <c r="B550" s="246" t="s">
        <v>696</v>
      </c>
      <c r="C550" s="247">
        <v>120519</v>
      </c>
      <c r="D550" s="247"/>
      <c r="E550" s="247">
        <v>120519</v>
      </c>
      <c r="F550" s="247"/>
      <c r="G550" s="249">
        <v>120518</v>
      </c>
      <c r="H550" s="250"/>
    </row>
    <row r="551" spans="1:8" ht="12.75" customHeight="1">
      <c r="A551" s="245"/>
      <c r="B551" s="246"/>
      <c r="C551" s="247"/>
      <c r="D551" s="247"/>
      <c r="E551" s="247"/>
      <c r="F551" s="247"/>
      <c r="G551" s="249"/>
      <c r="H551" s="250"/>
    </row>
    <row r="552" spans="1:8" ht="12.75" customHeight="1">
      <c r="A552" s="285"/>
      <c r="B552" s="246" t="s">
        <v>697</v>
      </c>
      <c r="C552" s="247" t="s">
        <v>698</v>
      </c>
      <c r="D552" s="247" t="s">
        <v>606</v>
      </c>
      <c r="E552" s="247" t="s">
        <v>659</v>
      </c>
      <c r="F552" s="247" t="s">
        <v>485</v>
      </c>
      <c r="G552" s="249" t="s">
        <v>698</v>
      </c>
      <c r="H552" s="250" t="s">
        <v>607</v>
      </c>
    </row>
    <row r="553" spans="1:8" ht="12.75" customHeight="1">
      <c r="A553" s="245">
        <v>14754</v>
      </c>
      <c r="B553" s="246" t="s">
        <v>699</v>
      </c>
      <c r="C553" s="247">
        <v>141517</v>
      </c>
      <c r="D553" s="247"/>
      <c r="E553" s="247">
        <v>141517</v>
      </c>
      <c r="F553" s="247"/>
      <c r="G553" s="249">
        <v>141516</v>
      </c>
      <c r="H553" s="250"/>
    </row>
    <row r="554" spans="1:8" ht="12.75" customHeight="1">
      <c r="A554" s="245"/>
      <c r="B554" s="246"/>
      <c r="C554" s="247"/>
      <c r="D554" s="247"/>
      <c r="E554" s="247"/>
      <c r="F554" s="247"/>
      <c r="G554" s="249"/>
      <c r="H554" s="250"/>
    </row>
    <row r="555" spans="1:8" ht="12.75" customHeight="1">
      <c r="A555" s="245"/>
      <c r="B555" s="246" t="s">
        <v>700</v>
      </c>
      <c r="C555" s="247" t="s">
        <v>698</v>
      </c>
      <c r="D555" s="247" t="s">
        <v>606</v>
      </c>
      <c r="E555" s="247" t="s">
        <v>659</v>
      </c>
      <c r="F555" s="247" t="s">
        <v>485</v>
      </c>
      <c r="G555" s="249" t="s">
        <v>698</v>
      </c>
      <c r="H555" s="250" t="s">
        <v>607</v>
      </c>
    </row>
    <row r="556" spans="1:8" ht="12.75" customHeight="1">
      <c r="A556" s="245">
        <v>17023</v>
      </c>
      <c r="B556" s="246" t="s">
        <v>701</v>
      </c>
      <c r="C556" s="247">
        <v>141517</v>
      </c>
      <c r="D556" s="247"/>
      <c r="E556" s="247">
        <v>141517</v>
      </c>
      <c r="F556" s="247"/>
      <c r="G556" s="249">
        <v>141516</v>
      </c>
      <c r="H556" s="250"/>
    </row>
    <row r="557" spans="1:8" ht="12.75" customHeight="1">
      <c r="A557" s="245"/>
      <c r="B557" s="246"/>
      <c r="C557" s="247"/>
      <c r="D557" s="247"/>
      <c r="E557" s="247"/>
      <c r="F557" s="247"/>
      <c r="G557" s="249"/>
      <c r="H557" s="250"/>
    </row>
    <row r="558" spans="1:8" ht="12.75" customHeight="1">
      <c r="A558" s="245"/>
      <c r="B558" s="246" t="s">
        <v>702</v>
      </c>
      <c r="C558" s="247" t="s">
        <v>482</v>
      </c>
      <c r="D558" s="247" t="s">
        <v>451</v>
      </c>
      <c r="E558" s="247" t="s">
        <v>480</v>
      </c>
      <c r="F558" s="247" t="s">
        <v>529</v>
      </c>
      <c r="G558" s="249" t="s">
        <v>482</v>
      </c>
      <c r="H558" s="250" t="s">
        <v>483</v>
      </c>
    </row>
    <row r="559" spans="1:8" ht="12.75" customHeight="1">
      <c r="A559" s="245">
        <v>17056</v>
      </c>
      <c r="B559" s="246" t="s">
        <v>703</v>
      </c>
      <c r="C559" s="247">
        <v>152018</v>
      </c>
      <c r="D559" s="247"/>
      <c r="E559" s="247">
        <v>152018</v>
      </c>
      <c r="F559" s="247"/>
      <c r="G559" s="249">
        <v>152016</v>
      </c>
      <c r="H559" s="250"/>
    </row>
    <row r="561" spans="1:8" ht="12.75" customHeight="1">
      <c r="A561" s="245"/>
      <c r="B561" s="246" t="s">
        <v>704</v>
      </c>
      <c r="C561" s="247" t="s">
        <v>705</v>
      </c>
      <c r="D561" s="247" t="s">
        <v>451</v>
      </c>
      <c r="E561" s="247" t="s">
        <v>452</v>
      </c>
      <c r="F561" s="247" t="s">
        <v>453</v>
      </c>
      <c r="G561" s="249" t="s">
        <v>460</v>
      </c>
      <c r="H561" s="250" t="s">
        <v>455</v>
      </c>
    </row>
    <row r="562" spans="1:8" ht="12.75" customHeight="1">
      <c r="A562" s="245">
        <v>14404</v>
      </c>
      <c r="B562" s="246" t="s">
        <v>706</v>
      </c>
      <c r="C562" s="247">
        <v>120519</v>
      </c>
      <c r="D562" s="247"/>
      <c r="E562" s="247">
        <v>120519</v>
      </c>
      <c r="F562" s="247"/>
      <c r="G562" s="249">
        <v>120518</v>
      </c>
      <c r="H562" s="250"/>
    </row>
    <row r="563" spans="1:8" ht="12.75" customHeight="1">
      <c r="A563" s="245"/>
      <c r="B563" s="246"/>
      <c r="C563" s="247"/>
      <c r="D563" s="247"/>
      <c r="E563" s="247"/>
      <c r="F563" s="247"/>
      <c r="G563" s="249"/>
      <c r="H563" s="250"/>
    </row>
    <row r="564" spans="1:8" ht="12.75" customHeight="1">
      <c r="A564" s="245"/>
      <c r="B564" s="246" t="s">
        <v>707</v>
      </c>
      <c r="C564" s="247" t="s">
        <v>450</v>
      </c>
      <c r="D564" s="247" t="s">
        <v>451</v>
      </c>
      <c r="E564" s="247" t="s">
        <v>452</v>
      </c>
      <c r="F564" s="247" t="s">
        <v>453</v>
      </c>
      <c r="G564" s="249" t="s">
        <v>460</v>
      </c>
      <c r="H564" s="250" t="s">
        <v>455</v>
      </c>
    </row>
    <row r="565" spans="1:8" ht="12.75" customHeight="1">
      <c r="A565" s="245">
        <v>7179</v>
      </c>
      <c r="B565" s="246" t="s">
        <v>708</v>
      </c>
      <c r="C565" s="247">
        <v>120519</v>
      </c>
      <c r="D565" s="247"/>
      <c r="E565" s="247">
        <v>120519</v>
      </c>
      <c r="F565" s="247"/>
      <c r="G565" s="249">
        <v>120518</v>
      </c>
      <c r="H565" s="250"/>
    </row>
    <row r="566" spans="1:8" ht="12.75" customHeight="1">
      <c r="A566" s="271"/>
      <c r="B566" s="272"/>
      <c r="C566" s="274"/>
      <c r="D566" s="274"/>
      <c r="E566" s="274"/>
      <c r="F566" s="274"/>
      <c r="G566" s="275"/>
      <c r="H566" s="276"/>
    </row>
    <row r="567" spans="1:8" ht="12.75" customHeight="1">
      <c r="A567" s="220"/>
      <c r="B567" s="221"/>
      <c r="C567" s="220"/>
      <c r="D567" s="220"/>
      <c r="E567" s="220"/>
      <c r="F567" s="220"/>
      <c r="G567" s="220"/>
      <c r="H567" s="220"/>
    </row>
    <row r="568" spans="1:8" ht="12.75" customHeight="1">
      <c r="A568" s="259" t="s">
        <v>709</v>
      </c>
      <c r="B568" s="221"/>
      <c r="C568" s="220"/>
      <c r="D568" s="220"/>
      <c r="E568" s="220"/>
      <c r="F568" s="220"/>
      <c r="G568" s="220"/>
      <c r="H568" s="220"/>
    </row>
    <row r="569" spans="1:8" ht="12.75" customHeight="1">
      <c r="A569" s="220"/>
      <c r="B569" s="221"/>
      <c r="C569" s="220"/>
      <c r="D569" s="220"/>
      <c r="E569" s="220"/>
      <c r="F569" s="220"/>
      <c r="G569" s="220"/>
      <c r="H569" s="220"/>
    </row>
    <row r="570" spans="1:8" ht="12.75" customHeight="1">
      <c r="A570" s="220"/>
      <c r="B570" s="221"/>
      <c r="C570" s="220"/>
      <c r="D570" s="220"/>
      <c r="E570" s="220"/>
      <c r="F570" s="220"/>
      <c r="G570" s="220"/>
      <c r="H570" s="220"/>
    </row>
    <row r="571" spans="1:8" ht="12.75" customHeight="1">
      <c r="A571" s="220"/>
      <c r="B571" s="221"/>
      <c r="C571" s="220"/>
      <c r="D571" s="220"/>
      <c r="E571" s="220"/>
      <c r="F571" s="220"/>
      <c r="G571" s="220"/>
      <c r="H571" s="220"/>
    </row>
    <row r="572" spans="1:8" ht="12.75" customHeight="1">
      <c r="A572" s="220"/>
      <c r="B572" s="221"/>
      <c r="C572" s="220"/>
      <c r="D572" s="220"/>
      <c r="E572" s="220"/>
      <c r="F572" s="220"/>
      <c r="G572" s="220"/>
      <c r="H572" s="220"/>
    </row>
    <row r="573" spans="1:8" ht="12.75" customHeight="1">
      <c r="A573" s="220"/>
      <c r="B573" s="221"/>
      <c r="C573" s="220"/>
      <c r="D573" s="220"/>
      <c r="E573" s="220"/>
      <c r="F573" s="220"/>
      <c r="G573" s="220"/>
      <c r="H573" s="220"/>
    </row>
    <row r="574" spans="1:8" ht="12.75" customHeight="1">
      <c r="A574" s="220"/>
      <c r="B574" s="221"/>
      <c r="C574" s="220"/>
      <c r="D574" s="220"/>
      <c r="E574" s="220"/>
      <c r="F574" s="220"/>
      <c r="G574" s="220"/>
      <c r="H574" s="220"/>
    </row>
    <row r="575" spans="1:8" ht="12.75" customHeight="1">
      <c r="A575" s="421" t="s">
        <v>477</v>
      </c>
      <c r="B575" s="387"/>
      <c r="C575" s="387"/>
      <c r="D575" s="387"/>
      <c r="E575" s="387"/>
      <c r="F575" s="387"/>
      <c r="G575" s="387"/>
      <c r="H575" s="387"/>
    </row>
    <row r="576" spans="1:8" ht="12.75" customHeight="1">
      <c r="A576" s="421" t="s">
        <v>432</v>
      </c>
      <c r="B576" s="387"/>
      <c r="C576" s="387"/>
      <c r="D576" s="387"/>
      <c r="E576" s="387"/>
      <c r="F576" s="387"/>
      <c r="G576" s="387"/>
      <c r="H576" s="387"/>
    </row>
    <row r="577" spans="1:8" ht="12.75" customHeight="1">
      <c r="A577" s="421" t="s">
        <v>433</v>
      </c>
      <c r="B577" s="387"/>
      <c r="C577" s="387"/>
      <c r="D577" s="387"/>
      <c r="E577" s="387"/>
      <c r="F577" s="387"/>
      <c r="G577" s="387"/>
      <c r="H577" s="387"/>
    </row>
    <row r="578" spans="1:8" ht="12.75" customHeight="1">
      <c r="A578" s="268"/>
      <c r="B578" s="281"/>
      <c r="C578" s="268"/>
      <c r="D578" s="268"/>
      <c r="E578" s="268"/>
      <c r="F578" s="268"/>
      <c r="G578" s="268"/>
      <c r="H578" s="268"/>
    </row>
    <row r="579" spans="1:8" ht="12.75" customHeight="1">
      <c r="A579" s="222" t="s">
        <v>683</v>
      </c>
      <c r="B579" s="258"/>
      <c r="C579" s="220"/>
      <c r="D579" s="220"/>
      <c r="E579" s="220"/>
      <c r="F579" s="220"/>
      <c r="G579" s="220"/>
      <c r="H579" s="220"/>
    </row>
    <row r="580" spans="1:8" ht="12.75" customHeight="1">
      <c r="A580" s="220"/>
      <c r="B580" s="221"/>
      <c r="C580" s="220"/>
      <c r="D580" s="220"/>
      <c r="E580" s="220"/>
      <c r="F580" s="220"/>
      <c r="G580" s="220"/>
      <c r="H580" s="220"/>
    </row>
    <row r="581" spans="1:8" ht="12.75" customHeight="1">
      <c r="A581" s="220"/>
      <c r="B581" s="221"/>
      <c r="C581" s="427" t="s">
        <v>435</v>
      </c>
      <c r="D581" s="424"/>
      <c r="E581" s="428" t="s">
        <v>436</v>
      </c>
      <c r="F581" s="409"/>
      <c r="G581" s="409"/>
      <c r="H581" s="426"/>
    </row>
    <row r="582" spans="1:8" ht="12.75" customHeight="1">
      <c r="A582" s="220"/>
      <c r="B582" s="221"/>
      <c r="C582" s="429" t="s">
        <v>437</v>
      </c>
      <c r="D582" s="402"/>
      <c r="E582" s="406" t="s">
        <v>438</v>
      </c>
      <c r="F582" s="387"/>
      <c r="G582" s="387"/>
      <c r="H582" s="430"/>
    </row>
    <row r="583" spans="1:8" ht="12.75" customHeight="1">
      <c r="A583" s="220"/>
      <c r="B583" s="221"/>
      <c r="C583" s="431" t="s">
        <v>439</v>
      </c>
      <c r="D583" s="432"/>
      <c r="E583" s="420" t="s">
        <v>440</v>
      </c>
      <c r="F583" s="418"/>
      <c r="G583" s="418"/>
      <c r="H583" s="419"/>
    </row>
    <row r="584" spans="1:8" ht="12.75" customHeight="1">
      <c r="A584" s="260" t="s">
        <v>441</v>
      </c>
      <c r="B584" s="228" t="s">
        <v>442</v>
      </c>
      <c r="C584" s="228"/>
      <c r="D584" s="228"/>
      <c r="E584" s="228" t="s">
        <v>710</v>
      </c>
      <c r="F584" s="228"/>
      <c r="G584" s="262" t="s">
        <v>711</v>
      </c>
      <c r="H584" s="269"/>
    </row>
    <row r="585" spans="1:8" ht="12.75" customHeight="1">
      <c r="A585" s="264" t="s">
        <v>445</v>
      </c>
      <c r="B585" s="234" t="s">
        <v>446</v>
      </c>
      <c r="C585" s="234" t="s">
        <v>443</v>
      </c>
      <c r="D585" s="234" t="s">
        <v>444</v>
      </c>
      <c r="E585" s="266" t="s">
        <v>447</v>
      </c>
      <c r="F585" s="234" t="s">
        <v>444</v>
      </c>
      <c r="G585" s="237" t="s">
        <v>448</v>
      </c>
      <c r="H585" s="238" t="s">
        <v>444</v>
      </c>
    </row>
    <row r="586" spans="1:8" ht="12.75" customHeight="1">
      <c r="A586" s="277"/>
      <c r="B586" s="220"/>
      <c r="C586" s="278"/>
      <c r="D586" s="302"/>
      <c r="E586" s="278"/>
      <c r="F586" s="278"/>
      <c r="G586" s="279"/>
      <c r="H586" s="280"/>
    </row>
    <row r="587" spans="1:8" ht="12.75" customHeight="1">
      <c r="A587" s="245"/>
      <c r="B587" s="246" t="s">
        <v>712</v>
      </c>
      <c r="C587" s="247" t="s">
        <v>705</v>
      </c>
      <c r="D587" s="247" t="s">
        <v>451</v>
      </c>
      <c r="E587" s="247" t="s">
        <v>452</v>
      </c>
      <c r="F587" s="247" t="s">
        <v>453</v>
      </c>
      <c r="G587" s="249" t="s">
        <v>454</v>
      </c>
      <c r="H587" s="250" t="s">
        <v>713</v>
      </c>
    </row>
    <row r="588" spans="1:8" ht="12.75" customHeight="1">
      <c r="A588" s="245">
        <v>12192</v>
      </c>
      <c r="B588" s="246" t="s">
        <v>714</v>
      </c>
      <c r="C588" s="247">
        <v>120519</v>
      </c>
      <c r="D588" s="247"/>
      <c r="E588" s="247">
        <v>120519</v>
      </c>
      <c r="F588" s="247"/>
      <c r="G588" s="249">
        <v>120518</v>
      </c>
      <c r="H588" s="250"/>
    </row>
    <row r="589" spans="1:8" ht="12.75" customHeight="1">
      <c r="A589" s="245"/>
      <c r="B589" s="246"/>
      <c r="C589" s="247"/>
      <c r="D589" s="247"/>
      <c r="E589" s="247"/>
      <c r="F589" s="247"/>
      <c r="G589" s="249"/>
      <c r="H589" s="250"/>
    </row>
    <row r="590" spans="1:8" ht="12.75" customHeight="1">
      <c r="A590" s="245">
        <v>12829</v>
      </c>
      <c r="B590" s="246" t="s">
        <v>715</v>
      </c>
      <c r="C590" s="247" t="s">
        <v>705</v>
      </c>
      <c r="D590" s="247" t="s">
        <v>451</v>
      </c>
      <c r="E590" s="247" t="s">
        <v>452</v>
      </c>
      <c r="F590" s="247" t="s">
        <v>453</v>
      </c>
      <c r="G590" s="249" t="s">
        <v>454</v>
      </c>
      <c r="H590" s="250" t="s">
        <v>455</v>
      </c>
    </row>
    <row r="591" spans="1:8" ht="12.75" customHeight="1">
      <c r="A591" s="245"/>
      <c r="B591" s="246" t="s">
        <v>716</v>
      </c>
      <c r="C591" s="247">
        <v>120519</v>
      </c>
      <c r="D591" s="247"/>
      <c r="E591" s="247">
        <v>120519</v>
      </c>
      <c r="F591" s="247"/>
      <c r="G591" s="249">
        <v>120518</v>
      </c>
      <c r="H591" s="250"/>
    </row>
    <row r="593" spans="1:8" ht="12.75" customHeight="1">
      <c r="A593" s="245"/>
      <c r="B593" s="281" t="s">
        <v>717</v>
      </c>
      <c r="C593" s="247" t="s">
        <v>458</v>
      </c>
      <c r="D593" s="248" t="s">
        <v>459</v>
      </c>
      <c r="E593" s="247" t="s">
        <v>460</v>
      </c>
      <c r="F593" s="247" t="s">
        <v>455</v>
      </c>
      <c r="G593" s="249" t="s">
        <v>458</v>
      </c>
      <c r="H593" s="250"/>
    </row>
    <row r="594" spans="1:8" ht="12.75" customHeight="1">
      <c r="A594" s="245">
        <v>940618</v>
      </c>
      <c r="B594" s="281" t="s">
        <v>718</v>
      </c>
      <c r="C594" s="247">
        <v>120518</v>
      </c>
      <c r="D594" s="248"/>
      <c r="E594" s="247">
        <v>120518</v>
      </c>
      <c r="F594" s="247"/>
      <c r="G594" s="249">
        <v>120517</v>
      </c>
      <c r="H594" s="250" t="s">
        <v>461</v>
      </c>
    </row>
    <row r="595" spans="1:8" ht="12.75" customHeight="1">
      <c r="A595" s="245"/>
      <c r="B595" s="281"/>
      <c r="C595" s="247"/>
      <c r="D595" s="268"/>
      <c r="E595" s="247"/>
      <c r="F595" s="247"/>
      <c r="G595" s="249"/>
      <c r="H595" s="250"/>
    </row>
    <row r="596" spans="1:8" ht="12.75" customHeight="1">
      <c r="A596" s="245"/>
      <c r="B596" s="281" t="s">
        <v>719</v>
      </c>
      <c r="C596" s="247" t="s">
        <v>458</v>
      </c>
      <c r="D596" s="248" t="s">
        <v>459</v>
      </c>
      <c r="E596" s="247" t="s">
        <v>460</v>
      </c>
      <c r="F596" s="247" t="s">
        <v>455</v>
      </c>
      <c r="G596" s="249" t="s">
        <v>458</v>
      </c>
      <c r="H596" s="250" t="s">
        <v>461</v>
      </c>
    </row>
    <row r="597" spans="1:8" ht="12.75" customHeight="1">
      <c r="A597" s="245">
        <v>16989</v>
      </c>
      <c r="B597" s="281" t="s">
        <v>720</v>
      </c>
      <c r="C597" s="247">
        <v>120518</v>
      </c>
      <c r="D597" s="248"/>
      <c r="E597" s="247">
        <v>120518</v>
      </c>
      <c r="F597" s="247"/>
      <c r="G597" s="249">
        <v>120517</v>
      </c>
      <c r="H597" s="250"/>
    </row>
    <row r="598" spans="1:8" ht="12.75" customHeight="1">
      <c r="A598" s="245"/>
      <c r="B598" s="281"/>
      <c r="C598" s="247"/>
      <c r="D598" s="248"/>
      <c r="E598" s="247"/>
      <c r="F598" s="247"/>
      <c r="G598" s="249"/>
      <c r="H598" s="250"/>
    </row>
    <row r="599" spans="1:8" ht="12.75" customHeight="1">
      <c r="A599" s="245"/>
      <c r="B599" s="281" t="s">
        <v>721</v>
      </c>
      <c r="C599" s="247" t="s">
        <v>722</v>
      </c>
      <c r="D599" s="248" t="s">
        <v>606</v>
      </c>
      <c r="E599" s="247" t="s">
        <v>484</v>
      </c>
      <c r="F599" s="247" t="s">
        <v>485</v>
      </c>
      <c r="G599" s="249" t="s">
        <v>723</v>
      </c>
      <c r="H599" s="250" t="s">
        <v>607</v>
      </c>
    </row>
    <row r="600" spans="1:8" ht="12.75" customHeight="1">
      <c r="A600" s="245">
        <v>12317</v>
      </c>
      <c r="B600" s="281" t="s">
        <v>724</v>
      </c>
      <c r="C600" s="247">
        <v>140517</v>
      </c>
      <c r="D600" s="248"/>
      <c r="E600" s="247">
        <v>140517</v>
      </c>
      <c r="F600" s="247"/>
      <c r="G600" s="249">
        <v>140516</v>
      </c>
      <c r="H600" s="250"/>
    </row>
    <row r="601" spans="1:8" ht="12.75" customHeight="1">
      <c r="A601" s="245"/>
      <c r="B601" s="281"/>
      <c r="C601" s="247"/>
      <c r="D601" s="248"/>
      <c r="E601" s="247"/>
      <c r="F601" s="247"/>
      <c r="G601" s="249"/>
      <c r="H601" s="250"/>
    </row>
    <row r="602" spans="1:8" ht="12.75" customHeight="1">
      <c r="A602" s="245"/>
      <c r="B602" s="281" t="s">
        <v>725</v>
      </c>
      <c r="C602" s="247" t="s">
        <v>460</v>
      </c>
      <c r="D602" s="248" t="s">
        <v>464</v>
      </c>
      <c r="E602" s="247" t="s">
        <v>458</v>
      </c>
      <c r="F602" s="247" t="s">
        <v>726</v>
      </c>
      <c r="G602" s="249" t="s">
        <v>450</v>
      </c>
      <c r="H602" s="250" t="s">
        <v>459</v>
      </c>
    </row>
    <row r="603" spans="1:8" ht="12.75" customHeight="1">
      <c r="A603" s="245">
        <v>950503</v>
      </c>
      <c r="B603" s="281" t="s">
        <v>727</v>
      </c>
      <c r="C603" s="247">
        <v>120517</v>
      </c>
      <c r="D603" s="248"/>
      <c r="E603" s="247">
        <v>120517</v>
      </c>
      <c r="F603" s="247"/>
      <c r="G603" s="249">
        <v>120516</v>
      </c>
      <c r="H603" s="250"/>
    </row>
    <row r="604" spans="1:8" ht="12.75" customHeight="1">
      <c r="A604" s="251"/>
      <c r="B604" s="299"/>
      <c r="C604" s="253"/>
      <c r="D604" s="254"/>
      <c r="E604" s="253"/>
      <c r="F604" s="253"/>
      <c r="G604" s="255"/>
      <c r="H604" s="256"/>
    </row>
    <row r="605" spans="1:8" ht="12.75" customHeight="1">
      <c r="A605" s="257"/>
      <c r="B605" s="258"/>
      <c r="C605" s="257"/>
      <c r="D605" s="257"/>
      <c r="E605" s="257"/>
      <c r="F605" s="257"/>
      <c r="G605" s="257"/>
      <c r="H605" s="257"/>
    </row>
    <row r="606" spans="1:8" ht="12.75" customHeight="1">
      <c r="A606" s="259" t="s">
        <v>709</v>
      </c>
      <c r="B606" s="258"/>
      <c r="C606" s="257"/>
      <c r="D606" s="257"/>
      <c r="E606" s="257"/>
      <c r="F606" s="257"/>
      <c r="G606" s="257"/>
      <c r="H606" s="257"/>
    </row>
    <row r="607" spans="1:8" ht="12.75" customHeight="1">
      <c r="A607" s="259" t="s">
        <v>728</v>
      </c>
      <c r="B607" s="258"/>
      <c r="C607" s="257"/>
      <c r="D607" s="257"/>
      <c r="E607" s="257"/>
      <c r="F607" s="257"/>
      <c r="G607" s="257"/>
      <c r="H607" s="257"/>
    </row>
    <row r="619" spans="1:8" ht="12.75" customHeight="1">
      <c r="A619" s="421" t="s">
        <v>477</v>
      </c>
      <c r="B619" s="387"/>
      <c r="C619" s="387"/>
      <c r="D619" s="387"/>
      <c r="E619" s="387"/>
      <c r="F619" s="387"/>
      <c r="G619" s="387"/>
      <c r="H619" s="387"/>
    </row>
    <row r="620" spans="1:8" ht="12.75" customHeight="1">
      <c r="A620" s="421" t="s">
        <v>432</v>
      </c>
      <c r="B620" s="387"/>
      <c r="C620" s="387"/>
      <c r="D620" s="387"/>
      <c r="E620" s="387"/>
      <c r="F620" s="387"/>
      <c r="G620" s="387"/>
      <c r="H620" s="387"/>
    </row>
    <row r="621" spans="1:8" ht="12.75" customHeight="1">
      <c r="A621" s="421" t="s">
        <v>433</v>
      </c>
      <c r="B621" s="387"/>
      <c r="C621" s="387"/>
      <c r="D621" s="387"/>
      <c r="E621" s="387"/>
      <c r="F621" s="387"/>
      <c r="G621" s="387"/>
      <c r="H621" s="387"/>
    </row>
    <row r="622" spans="1:8" ht="12.75" customHeight="1">
      <c r="A622" s="257"/>
      <c r="B622" s="258"/>
      <c r="C622" s="257"/>
      <c r="D622" s="257"/>
      <c r="E622" s="257"/>
      <c r="F622" s="257"/>
      <c r="G622" s="257"/>
      <c r="H622" s="257"/>
    </row>
    <row r="623" spans="1:8" ht="12.75" customHeight="1">
      <c r="A623" s="303" t="s">
        <v>729</v>
      </c>
      <c r="B623" s="258"/>
      <c r="C623" s="257"/>
      <c r="D623" s="257"/>
      <c r="E623" s="257"/>
      <c r="F623" s="257"/>
      <c r="G623" s="257"/>
      <c r="H623" s="257"/>
    </row>
    <row r="624" spans="1:8" ht="12.75" customHeight="1">
      <c r="A624" s="220"/>
      <c r="B624" s="221"/>
      <c r="C624" s="427" t="s">
        <v>435</v>
      </c>
      <c r="D624" s="424"/>
      <c r="E624" s="428" t="s">
        <v>436</v>
      </c>
      <c r="F624" s="409"/>
      <c r="G624" s="409"/>
      <c r="H624" s="426"/>
    </row>
    <row r="625" spans="1:8" ht="12.75" customHeight="1">
      <c r="A625" s="220"/>
      <c r="B625" s="221"/>
      <c r="C625" s="429" t="s">
        <v>437</v>
      </c>
      <c r="D625" s="402"/>
      <c r="E625" s="406" t="s">
        <v>438</v>
      </c>
      <c r="F625" s="387"/>
      <c r="G625" s="387"/>
      <c r="H625" s="430"/>
    </row>
    <row r="626" spans="1:8" ht="12.75" customHeight="1">
      <c r="A626" s="220"/>
      <c r="B626" s="221"/>
      <c r="C626" s="431" t="s">
        <v>439</v>
      </c>
      <c r="D626" s="432"/>
      <c r="E626" s="420" t="s">
        <v>440</v>
      </c>
      <c r="F626" s="418"/>
      <c r="G626" s="418"/>
      <c r="H626" s="419"/>
    </row>
    <row r="627" spans="1:8" ht="12.75" customHeight="1">
      <c r="A627" s="223" t="s">
        <v>441</v>
      </c>
      <c r="B627" s="228" t="s">
        <v>442</v>
      </c>
      <c r="C627" s="228"/>
      <c r="D627" s="228"/>
      <c r="E627" s="228" t="s">
        <v>730</v>
      </c>
      <c r="F627" s="228"/>
      <c r="G627" s="262" t="s">
        <v>443</v>
      </c>
      <c r="H627" s="269"/>
    </row>
    <row r="628" spans="1:8" ht="12.75" customHeight="1">
      <c r="A628" s="225" t="s">
        <v>445</v>
      </c>
      <c r="B628" s="234" t="s">
        <v>446</v>
      </c>
      <c r="C628" s="234" t="s">
        <v>513</v>
      </c>
      <c r="D628" s="234" t="s">
        <v>444</v>
      </c>
      <c r="E628" s="266" t="s">
        <v>447</v>
      </c>
      <c r="F628" s="234" t="s">
        <v>444</v>
      </c>
      <c r="G628" s="237" t="s">
        <v>448</v>
      </c>
      <c r="H628" s="238" t="s">
        <v>444</v>
      </c>
    </row>
    <row r="629" spans="1:8" ht="12.75" customHeight="1">
      <c r="A629" s="304"/>
      <c r="B629" s="240"/>
      <c r="C629" s="241"/>
      <c r="D629" s="241"/>
      <c r="E629" s="241"/>
      <c r="F629" s="241"/>
      <c r="G629" s="243"/>
      <c r="H629" s="244"/>
    </row>
    <row r="630" spans="1:8" ht="12.75" customHeight="1">
      <c r="A630" s="304"/>
      <c r="B630" s="240"/>
      <c r="C630" s="241"/>
      <c r="D630" s="241"/>
      <c r="E630" s="241"/>
      <c r="F630" s="241"/>
      <c r="G630" s="243"/>
      <c r="H630" s="244"/>
    </row>
    <row r="631" spans="1:8" ht="12.75" customHeight="1">
      <c r="A631" s="270"/>
      <c r="B631" s="246" t="s">
        <v>731</v>
      </c>
      <c r="C631" s="247" t="s">
        <v>732</v>
      </c>
      <c r="D631" s="247" t="s">
        <v>733</v>
      </c>
      <c r="E631" s="247" t="s">
        <v>470</v>
      </c>
      <c r="F631" s="247" t="s">
        <v>471</v>
      </c>
      <c r="G631" s="249" t="s">
        <v>528</v>
      </c>
      <c r="H631" s="250" t="s">
        <v>529</v>
      </c>
    </row>
    <row r="632" spans="1:8" ht="12.75" customHeight="1">
      <c r="A632" s="270">
        <v>12196</v>
      </c>
      <c r="B632" s="246" t="s">
        <v>734</v>
      </c>
      <c r="C632" s="247">
        <v>41518</v>
      </c>
      <c r="D632" s="268"/>
      <c r="E632" s="247">
        <v>41517</v>
      </c>
      <c r="F632" s="247"/>
      <c r="G632" s="249">
        <v>41516</v>
      </c>
      <c r="H632" s="250"/>
    </row>
    <row r="633" spans="1:8" ht="12.75" customHeight="1">
      <c r="A633" s="270"/>
      <c r="B633" s="246"/>
      <c r="C633" s="247"/>
      <c r="D633" s="247"/>
      <c r="E633" s="247"/>
      <c r="F633" s="247"/>
      <c r="G633" s="249"/>
      <c r="H633" s="250"/>
    </row>
    <row r="634" spans="1:8" ht="12.75" customHeight="1">
      <c r="A634" s="270"/>
      <c r="B634" s="246" t="s">
        <v>735</v>
      </c>
      <c r="C634" s="247" t="s">
        <v>689</v>
      </c>
      <c r="D634" s="247" t="s">
        <v>690</v>
      </c>
      <c r="E634" s="247" t="s">
        <v>691</v>
      </c>
      <c r="F634" s="247" t="s">
        <v>692</v>
      </c>
      <c r="G634" s="249" t="s">
        <v>452</v>
      </c>
      <c r="H634" s="250" t="s">
        <v>453</v>
      </c>
    </row>
    <row r="635" spans="1:8" ht="12.75" customHeight="1">
      <c r="A635" s="270">
        <v>940432</v>
      </c>
      <c r="B635" s="246" t="s">
        <v>736</v>
      </c>
      <c r="C635" s="247">
        <v>120536</v>
      </c>
      <c r="D635" s="247"/>
      <c r="E635" s="247">
        <v>120536</v>
      </c>
      <c r="F635" s="247"/>
      <c r="G635" s="249">
        <v>120519</v>
      </c>
      <c r="H635" s="250"/>
    </row>
    <row r="662" spans="1:8" ht="12.75" customHeight="1">
      <c r="A662" s="421" t="s">
        <v>477</v>
      </c>
      <c r="B662" s="387"/>
      <c r="C662" s="387"/>
      <c r="D662" s="387"/>
      <c r="E662" s="387"/>
      <c r="F662" s="387"/>
      <c r="G662" s="387"/>
      <c r="H662" s="387"/>
    </row>
    <row r="663" spans="1:8" ht="12.75" customHeight="1">
      <c r="A663" s="421" t="s">
        <v>432</v>
      </c>
      <c r="B663" s="387"/>
      <c r="C663" s="387"/>
      <c r="D663" s="387"/>
      <c r="E663" s="387"/>
      <c r="F663" s="387"/>
      <c r="G663" s="387"/>
      <c r="H663" s="387"/>
    </row>
    <row r="664" spans="1:8" ht="12.75" customHeight="1">
      <c r="A664" s="421" t="s">
        <v>433</v>
      </c>
      <c r="B664" s="387"/>
      <c r="C664" s="387"/>
      <c r="D664" s="387"/>
      <c r="E664" s="387"/>
      <c r="F664" s="387"/>
      <c r="G664" s="387"/>
      <c r="H664" s="387"/>
    </row>
    <row r="665" spans="1:8" ht="12.75" customHeight="1">
      <c r="A665" s="220"/>
      <c r="B665" s="258"/>
      <c r="C665" s="257"/>
      <c r="D665" s="257"/>
      <c r="E665" s="257"/>
      <c r="F665" s="257"/>
      <c r="G665" s="257"/>
      <c r="H665" s="257"/>
    </row>
    <row r="666" spans="1:8" ht="12.75" customHeight="1">
      <c r="A666" s="222" t="s">
        <v>737</v>
      </c>
      <c r="B666" s="258"/>
      <c r="C666" s="220"/>
      <c r="D666" s="220"/>
      <c r="E666" s="220"/>
      <c r="F666" s="220"/>
      <c r="G666" s="220"/>
      <c r="H666" s="220"/>
    </row>
    <row r="667" spans="1:8" ht="12.75" customHeight="1">
      <c r="A667" s="222"/>
      <c r="B667" s="258"/>
      <c r="C667" s="220"/>
      <c r="D667" s="220"/>
      <c r="E667" s="220"/>
      <c r="F667" s="220"/>
      <c r="G667" s="220"/>
      <c r="H667" s="220"/>
    </row>
    <row r="668" spans="1:8" ht="12.75" customHeight="1">
      <c r="A668" s="220"/>
      <c r="B668" s="221"/>
      <c r="C668" s="427" t="s">
        <v>435</v>
      </c>
      <c r="D668" s="424"/>
      <c r="E668" s="428" t="s">
        <v>436</v>
      </c>
      <c r="F668" s="409"/>
      <c r="G668" s="409"/>
      <c r="H668" s="426"/>
    </row>
    <row r="669" spans="1:8" ht="12.75" customHeight="1">
      <c r="A669" s="220"/>
      <c r="B669" s="221"/>
      <c r="C669" s="429" t="s">
        <v>437</v>
      </c>
      <c r="D669" s="402"/>
      <c r="E669" s="406" t="s">
        <v>438</v>
      </c>
      <c r="F669" s="387"/>
      <c r="G669" s="387"/>
      <c r="H669" s="430"/>
    </row>
    <row r="670" spans="1:8" ht="12.75" customHeight="1">
      <c r="A670" s="220"/>
      <c r="B670" s="221"/>
      <c r="C670" s="431" t="s">
        <v>439</v>
      </c>
      <c r="D670" s="432"/>
      <c r="E670" s="420" t="s">
        <v>440</v>
      </c>
      <c r="F670" s="418"/>
      <c r="G670" s="418"/>
      <c r="H670" s="419"/>
    </row>
    <row r="671" spans="1:8" ht="12.75" customHeight="1">
      <c r="A671" s="260" t="s">
        <v>441</v>
      </c>
      <c r="B671" s="228" t="s">
        <v>442</v>
      </c>
      <c r="C671" s="228"/>
      <c r="D671" s="228"/>
      <c r="E671" s="228" t="s">
        <v>738</v>
      </c>
      <c r="F671" s="228"/>
      <c r="G671" s="262" t="s">
        <v>739</v>
      </c>
      <c r="H671" s="269"/>
    </row>
    <row r="672" spans="1:8" ht="12.75" customHeight="1">
      <c r="A672" s="264" t="s">
        <v>445</v>
      </c>
      <c r="B672" s="234" t="s">
        <v>446</v>
      </c>
      <c r="C672" s="234" t="s">
        <v>443</v>
      </c>
      <c r="D672" s="234" t="s">
        <v>444</v>
      </c>
      <c r="E672" s="266" t="s">
        <v>447</v>
      </c>
      <c r="F672" s="234" t="s">
        <v>444</v>
      </c>
      <c r="G672" s="237" t="s">
        <v>448</v>
      </c>
      <c r="H672" s="238" t="s">
        <v>444</v>
      </c>
    </row>
    <row r="674" spans="1:8" ht="12.75" customHeight="1">
      <c r="A674" s="245"/>
      <c r="B674" s="246" t="s">
        <v>740</v>
      </c>
      <c r="C674" s="247" t="s">
        <v>741</v>
      </c>
      <c r="D674" s="247" t="s">
        <v>665</v>
      </c>
      <c r="E674" s="247" t="s">
        <v>741</v>
      </c>
      <c r="F674" s="247" t="s">
        <v>461</v>
      </c>
      <c r="G674" s="249" t="s">
        <v>742</v>
      </c>
      <c r="H674" s="250" t="s">
        <v>459</v>
      </c>
    </row>
    <row r="675" spans="1:8" ht="12.75" customHeight="1">
      <c r="A675" s="245">
        <v>14161</v>
      </c>
      <c r="B675" s="246" t="s">
        <v>743</v>
      </c>
      <c r="C675" s="247">
        <v>142517</v>
      </c>
      <c r="D675" s="247"/>
      <c r="E675" s="247">
        <v>142517</v>
      </c>
      <c r="F675" s="247"/>
      <c r="G675" s="249">
        <v>142516</v>
      </c>
      <c r="H675" s="250"/>
    </row>
    <row r="676" spans="1:8" ht="12.75" customHeight="1">
      <c r="A676" s="239"/>
      <c r="B676" s="240"/>
      <c r="C676" s="241"/>
      <c r="D676" s="241"/>
      <c r="E676" s="241"/>
      <c r="F676" s="241"/>
      <c r="G676" s="243"/>
      <c r="H676" s="244"/>
    </row>
    <row r="677" spans="1:8" ht="12.75" customHeight="1">
      <c r="A677" s="245"/>
      <c r="B677" s="246" t="s">
        <v>744</v>
      </c>
      <c r="C677" s="247" t="s">
        <v>745</v>
      </c>
      <c r="D677" s="247" t="s">
        <v>575</v>
      </c>
      <c r="E677" s="247" t="s">
        <v>746</v>
      </c>
      <c r="F677" s="247" t="s">
        <v>667</v>
      </c>
      <c r="G677" s="249" t="s">
        <v>723</v>
      </c>
      <c r="H677" s="250" t="s">
        <v>607</v>
      </c>
    </row>
    <row r="678" spans="1:8" ht="12.75" customHeight="1">
      <c r="A678" s="245">
        <v>6867</v>
      </c>
      <c r="B678" s="246" t="s">
        <v>747</v>
      </c>
      <c r="C678" s="247">
        <v>140521</v>
      </c>
      <c r="D678" s="247"/>
      <c r="E678" s="247">
        <v>140521</v>
      </c>
      <c r="F678" s="247"/>
      <c r="G678" s="249">
        <v>140516</v>
      </c>
      <c r="H678" s="250"/>
    </row>
    <row r="679" spans="1:8" ht="12.75" customHeight="1">
      <c r="A679" s="245"/>
      <c r="B679" s="246"/>
      <c r="C679" s="247"/>
      <c r="D679" s="247"/>
      <c r="E679" s="247"/>
      <c r="F679" s="247"/>
      <c r="G679" s="249"/>
      <c r="H679" s="250"/>
    </row>
    <row r="680" spans="1:8" ht="12.75" customHeight="1">
      <c r="A680" s="245"/>
      <c r="B680" s="246" t="s">
        <v>748</v>
      </c>
      <c r="C680" s="247" t="s">
        <v>749</v>
      </c>
      <c r="D680" s="247" t="s">
        <v>485</v>
      </c>
      <c r="E680" s="247" t="s">
        <v>750</v>
      </c>
      <c r="F680" s="247" t="s">
        <v>577</v>
      </c>
      <c r="G680" s="249" t="s">
        <v>749</v>
      </c>
      <c r="H680" s="250" t="s">
        <v>485</v>
      </c>
    </row>
    <row r="681" spans="1:8" ht="12.75" customHeight="1">
      <c r="A681" s="245">
        <v>12279</v>
      </c>
      <c r="B681" s="246" t="s">
        <v>751</v>
      </c>
      <c r="C681" s="247">
        <v>132517</v>
      </c>
      <c r="D681" s="247"/>
      <c r="E681" s="247">
        <v>132517</v>
      </c>
      <c r="F681" s="247"/>
      <c r="G681" s="249">
        <v>132516</v>
      </c>
      <c r="H681" s="250"/>
    </row>
    <row r="682" spans="1:8" ht="12.75" customHeight="1">
      <c r="A682" s="245"/>
      <c r="B682" s="246"/>
      <c r="C682" s="247"/>
      <c r="D682" s="247"/>
      <c r="E682" s="247"/>
      <c r="F682" s="247"/>
      <c r="G682" s="249"/>
      <c r="H682" s="250"/>
    </row>
    <row r="683" spans="1:8" ht="12.75" customHeight="1">
      <c r="A683" s="245"/>
      <c r="B683" s="246" t="s">
        <v>752</v>
      </c>
      <c r="C683" s="247" t="s">
        <v>749</v>
      </c>
      <c r="D683" s="247" t="s">
        <v>485</v>
      </c>
      <c r="E683" s="247" t="s">
        <v>750</v>
      </c>
      <c r="F683" s="247" t="s">
        <v>577</v>
      </c>
      <c r="G683" s="249" t="s">
        <v>749</v>
      </c>
      <c r="H683" s="250" t="s">
        <v>485</v>
      </c>
    </row>
    <row r="684" spans="1:8" ht="12.75" customHeight="1">
      <c r="A684" s="245">
        <v>0</v>
      </c>
      <c r="B684" s="246" t="s">
        <v>462</v>
      </c>
      <c r="C684" s="247">
        <v>132517</v>
      </c>
      <c r="D684" s="247"/>
      <c r="E684" s="247">
        <v>132517</v>
      </c>
      <c r="F684" s="247"/>
      <c r="G684" s="249">
        <v>132516</v>
      </c>
      <c r="H684" s="250"/>
    </row>
    <row r="685" spans="1:8" ht="12.75" customHeight="1">
      <c r="A685" s="245"/>
      <c r="B685" s="246"/>
      <c r="C685" s="247"/>
      <c r="D685" s="247"/>
      <c r="E685" s="247"/>
      <c r="F685" s="247"/>
      <c r="G685" s="249"/>
      <c r="H685" s="250"/>
    </row>
    <row r="686" spans="1:8" ht="12.75" customHeight="1">
      <c r="A686" s="245"/>
      <c r="B686" s="246" t="s">
        <v>753</v>
      </c>
      <c r="C686" s="247" t="s">
        <v>754</v>
      </c>
      <c r="D686" s="247" t="s">
        <v>469</v>
      </c>
      <c r="E686" s="247" t="s">
        <v>755</v>
      </c>
      <c r="F686" s="247" t="s">
        <v>471</v>
      </c>
      <c r="G686" s="249" t="s">
        <v>610</v>
      </c>
      <c r="H686" s="250" t="s">
        <v>473</v>
      </c>
    </row>
    <row r="687" spans="1:8" ht="12.75" customHeight="1">
      <c r="A687" s="245">
        <v>14282</v>
      </c>
      <c r="B687" s="246" t="s">
        <v>756</v>
      </c>
      <c r="C687" s="247">
        <v>152021</v>
      </c>
      <c r="D687" s="247"/>
      <c r="E687" s="247">
        <v>152021</v>
      </c>
      <c r="F687" s="247"/>
      <c r="G687" s="249">
        <v>152017</v>
      </c>
      <c r="H687" s="250"/>
    </row>
    <row r="689" spans="1:8" ht="12.75" customHeight="1">
      <c r="A689" s="285"/>
      <c r="B689" s="246" t="s">
        <v>757</v>
      </c>
      <c r="C689" s="247" t="s">
        <v>754</v>
      </c>
      <c r="D689" s="247"/>
      <c r="E689" s="247" t="s">
        <v>755</v>
      </c>
      <c r="F689" s="247"/>
      <c r="G689" s="249" t="s">
        <v>610</v>
      </c>
      <c r="H689" s="250"/>
    </row>
    <row r="690" spans="1:8" ht="12.75" customHeight="1">
      <c r="A690" s="245">
        <v>940313</v>
      </c>
      <c r="B690" s="246" t="s">
        <v>758</v>
      </c>
      <c r="C690" s="247">
        <v>152021</v>
      </c>
      <c r="D690" s="247" t="s">
        <v>469</v>
      </c>
      <c r="E690" s="247">
        <v>152021</v>
      </c>
      <c r="F690" s="247" t="s">
        <v>471</v>
      </c>
      <c r="G690" s="249">
        <v>152017</v>
      </c>
      <c r="H690" s="250" t="s">
        <v>473</v>
      </c>
    </row>
    <row r="691" spans="1:8" ht="12.75" customHeight="1">
      <c r="A691" s="245"/>
      <c r="B691" s="246"/>
      <c r="C691" s="247"/>
      <c r="D691" s="247"/>
      <c r="E691" s="247"/>
      <c r="F691" s="247"/>
      <c r="G691" s="249"/>
      <c r="H691" s="250"/>
    </row>
    <row r="692" spans="1:8" ht="12.75" customHeight="1">
      <c r="A692" s="245"/>
      <c r="B692" s="246" t="s">
        <v>759</v>
      </c>
      <c r="C692" s="247" t="s">
        <v>760</v>
      </c>
      <c r="D692" s="247" t="s">
        <v>451</v>
      </c>
      <c r="E692" s="247" t="s">
        <v>480</v>
      </c>
      <c r="F692" s="247" t="s">
        <v>529</v>
      </c>
      <c r="G692" s="249" t="s">
        <v>610</v>
      </c>
      <c r="H692" s="250" t="s">
        <v>473</v>
      </c>
    </row>
    <row r="693" spans="1:8" ht="12.75" customHeight="1">
      <c r="A693" s="245">
        <v>15540</v>
      </c>
      <c r="B693" s="246" t="s">
        <v>761</v>
      </c>
      <c r="C693" s="247">
        <v>152018</v>
      </c>
      <c r="D693" s="247"/>
      <c r="E693" s="247">
        <v>152018</v>
      </c>
      <c r="F693" s="247"/>
      <c r="G693" s="249">
        <v>152017</v>
      </c>
      <c r="H693" s="250"/>
    </row>
    <row r="694" spans="1:8" ht="12.75" customHeight="1">
      <c r="A694" s="245"/>
      <c r="B694" s="246"/>
      <c r="C694" s="247"/>
      <c r="D694" s="247"/>
      <c r="E694" s="247"/>
      <c r="F694" s="247"/>
      <c r="G694" s="249"/>
      <c r="H694" s="250"/>
    </row>
    <row r="695" spans="1:8" ht="12.75" customHeight="1">
      <c r="A695" s="245"/>
      <c r="B695" s="246" t="s">
        <v>762</v>
      </c>
      <c r="C695" s="247" t="s">
        <v>610</v>
      </c>
      <c r="D695" s="247" t="s">
        <v>464</v>
      </c>
      <c r="E695" s="247" t="s">
        <v>610</v>
      </c>
      <c r="F695" s="247" t="s">
        <v>473</v>
      </c>
      <c r="G695" s="249" t="s">
        <v>763</v>
      </c>
      <c r="H695" s="250" t="s">
        <v>483</v>
      </c>
    </row>
    <row r="696" spans="1:8" ht="12.75" customHeight="1">
      <c r="A696" s="245">
        <v>0</v>
      </c>
      <c r="B696" s="246" t="s">
        <v>462</v>
      </c>
      <c r="C696" s="247">
        <v>152017</v>
      </c>
      <c r="D696" s="247"/>
      <c r="E696" s="247">
        <v>152017</v>
      </c>
      <c r="F696" s="247"/>
      <c r="G696" s="249">
        <v>152016</v>
      </c>
      <c r="H696" s="250"/>
    </row>
    <row r="697" spans="1:8" ht="12.75" customHeight="1">
      <c r="A697" s="271"/>
      <c r="B697" s="272"/>
      <c r="C697" s="274"/>
      <c r="D697" s="274"/>
      <c r="E697" s="274"/>
      <c r="F697" s="274"/>
      <c r="G697" s="275"/>
      <c r="H697" s="276"/>
    </row>
    <row r="698" spans="1:8" ht="12.75" customHeight="1">
      <c r="A698" s="220"/>
      <c r="B698" s="221"/>
      <c r="C698" s="220"/>
      <c r="D698" s="220"/>
      <c r="E698" s="220"/>
      <c r="F698" s="220"/>
      <c r="G698" s="220"/>
      <c r="H698" s="220"/>
    </row>
    <row r="699" spans="1:8" ht="12.75" customHeight="1">
      <c r="A699" s="259" t="s">
        <v>709</v>
      </c>
      <c r="B699" s="221"/>
      <c r="C699" s="220"/>
      <c r="D699" s="220"/>
      <c r="E699" s="220"/>
      <c r="F699" s="220"/>
      <c r="G699" s="220"/>
      <c r="H699" s="220"/>
    </row>
    <row r="700" spans="1:8" ht="12.75" customHeight="1">
      <c r="A700" s="259" t="s">
        <v>728</v>
      </c>
      <c r="B700" s="281"/>
      <c r="C700" s="268"/>
      <c r="D700" s="268"/>
      <c r="E700" s="268"/>
      <c r="F700" s="268"/>
      <c r="G700" s="268"/>
      <c r="H700" s="268"/>
    </row>
    <row r="707" spans="1:8" ht="12.75" customHeight="1">
      <c r="A707" s="421" t="s">
        <v>477</v>
      </c>
      <c r="B707" s="387"/>
      <c r="C707" s="387"/>
      <c r="D707" s="387"/>
      <c r="E707" s="387"/>
      <c r="F707" s="387"/>
      <c r="G707" s="387"/>
      <c r="H707" s="387"/>
    </row>
    <row r="708" spans="1:8" ht="12.75" customHeight="1">
      <c r="A708" s="421" t="s">
        <v>432</v>
      </c>
      <c r="B708" s="387"/>
      <c r="C708" s="387"/>
      <c r="D708" s="387"/>
      <c r="E708" s="387"/>
      <c r="F708" s="387"/>
      <c r="G708" s="387"/>
      <c r="H708" s="387"/>
    </row>
    <row r="709" spans="1:8" ht="12.75" customHeight="1">
      <c r="A709" s="421" t="s">
        <v>433</v>
      </c>
      <c r="B709" s="387"/>
      <c r="C709" s="387"/>
      <c r="D709" s="387"/>
      <c r="E709" s="387"/>
      <c r="F709" s="387"/>
      <c r="G709" s="387"/>
      <c r="H709" s="387"/>
    </row>
    <row r="710" spans="1:8" ht="12.75" customHeight="1">
      <c r="A710" s="219"/>
      <c r="B710" s="219"/>
      <c r="C710" s="219"/>
      <c r="D710" s="219"/>
      <c r="E710" s="219"/>
      <c r="F710" s="219"/>
      <c r="G710" s="219"/>
      <c r="H710" s="219"/>
    </row>
    <row r="711" spans="1:8" ht="12.75" customHeight="1">
      <c r="A711" s="222" t="s">
        <v>737</v>
      </c>
      <c r="B711" s="219"/>
      <c r="C711" s="219"/>
      <c r="D711" s="219"/>
      <c r="E711" s="219"/>
      <c r="F711" s="219"/>
      <c r="G711" s="219"/>
      <c r="H711" s="219"/>
    </row>
    <row r="712" spans="1:8" ht="12.75" customHeight="1">
      <c r="A712" s="219"/>
      <c r="B712" s="219"/>
      <c r="C712" s="219"/>
      <c r="D712" s="219"/>
      <c r="E712" s="219"/>
      <c r="F712" s="219"/>
      <c r="G712" s="219"/>
      <c r="H712" s="219"/>
    </row>
    <row r="713" spans="1:8" ht="12.75" customHeight="1">
      <c r="A713" s="220"/>
      <c r="B713" s="221"/>
      <c r="C713" s="427" t="s">
        <v>435</v>
      </c>
      <c r="D713" s="424"/>
      <c r="E713" s="428" t="s">
        <v>436</v>
      </c>
      <c r="F713" s="409"/>
      <c r="G713" s="409"/>
      <c r="H713" s="426"/>
    </row>
    <row r="714" spans="1:8" ht="12.75" customHeight="1">
      <c r="A714" s="220"/>
      <c r="B714" s="221"/>
      <c r="C714" s="429" t="s">
        <v>437</v>
      </c>
      <c r="D714" s="402"/>
      <c r="E714" s="406" t="s">
        <v>438</v>
      </c>
      <c r="F714" s="387"/>
      <c r="G714" s="387"/>
      <c r="H714" s="430"/>
    </row>
    <row r="715" spans="1:8" ht="12.75" customHeight="1">
      <c r="A715" s="220"/>
      <c r="B715" s="221"/>
      <c r="C715" s="431" t="s">
        <v>439</v>
      </c>
      <c r="D715" s="432"/>
      <c r="E715" s="420" t="s">
        <v>440</v>
      </c>
      <c r="F715" s="418"/>
      <c r="G715" s="418"/>
      <c r="H715" s="419"/>
    </row>
    <row r="716" spans="1:8" ht="12.75" customHeight="1">
      <c r="A716" s="260" t="s">
        <v>441</v>
      </c>
      <c r="B716" s="228" t="s">
        <v>442</v>
      </c>
      <c r="C716" s="228"/>
      <c r="D716" s="228"/>
      <c r="E716" s="228" t="s">
        <v>764</v>
      </c>
      <c r="F716" s="228"/>
      <c r="G716" s="262" t="s">
        <v>765</v>
      </c>
      <c r="H716" s="269"/>
    </row>
    <row r="717" spans="1:8" ht="12.75" customHeight="1">
      <c r="A717" s="264" t="s">
        <v>445</v>
      </c>
      <c r="B717" s="234" t="s">
        <v>446</v>
      </c>
      <c r="C717" s="234" t="s">
        <v>443</v>
      </c>
      <c r="D717" s="234" t="s">
        <v>444</v>
      </c>
      <c r="E717" s="266" t="s">
        <v>447</v>
      </c>
      <c r="F717" s="234" t="s">
        <v>444</v>
      </c>
      <c r="G717" s="237" t="s">
        <v>448</v>
      </c>
      <c r="H717" s="238" t="s">
        <v>444</v>
      </c>
    </row>
    <row r="718" spans="1:8" ht="12.75" customHeight="1">
      <c r="A718" s="277"/>
      <c r="B718" s="278"/>
      <c r="C718" s="278"/>
      <c r="D718" s="278"/>
      <c r="E718" s="305"/>
      <c r="F718" s="278"/>
      <c r="G718" s="306"/>
      <c r="H718" s="280"/>
    </row>
    <row r="719" spans="1:8" ht="12.75" customHeight="1">
      <c r="A719" s="277"/>
      <c r="B719" s="297" t="s">
        <v>766</v>
      </c>
      <c r="C719" s="247" t="s">
        <v>507</v>
      </c>
      <c r="D719" s="247"/>
      <c r="E719" s="247" t="s">
        <v>508</v>
      </c>
      <c r="F719" s="247"/>
      <c r="G719" s="249" t="s">
        <v>522</v>
      </c>
      <c r="H719" s="280"/>
    </row>
    <row r="720" spans="1:8" ht="12.75" customHeight="1">
      <c r="A720" s="245">
        <v>960834</v>
      </c>
      <c r="B720" s="297" t="s">
        <v>767</v>
      </c>
      <c r="C720" s="247" t="s">
        <v>768</v>
      </c>
      <c r="D720" s="268"/>
      <c r="E720" s="247" t="s">
        <v>768</v>
      </c>
      <c r="F720" s="268"/>
      <c r="G720" s="249" t="s">
        <v>769</v>
      </c>
      <c r="H720" s="280"/>
    </row>
    <row r="722" spans="1:8" ht="12.75" customHeight="1">
      <c r="A722" s="245"/>
      <c r="B722" s="246" t="s">
        <v>770</v>
      </c>
      <c r="C722" s="247" t="s">
        <v>458</v>
      </c>
      <c r="D722" s="247" t="s">
        <v>459</v>
      </c>
      <c r="E722" s="247" t="s">
        <v>460</v>
      </c>
      <c r="F722" s="247" t="s">
        <v>455</v>
      </c>
      <c r="G722" s="249" t="s">
        <v>458</v>
      </c>
      <c r="H722" s="250" t="s">
        <v>461</v>
      </c>
    </row>
    <row r="723" spans="1:8" ht="12.75" customHeight="1">
      <c r="A723" s="245">
        <v>12387</v>
      </c>
      <c r="B723" s="246" t="s">
        <v>771</v>
      </c>
      <c r="C723" s="247">
        <v>120518</v>
      </c>
      <c r="D723" s="247"/>
      <c r="E723" s="247">
        <v>120518</v>
      </c>
      <c r="F723" s="247"/>
      <c r="G723" s="249">
        <v>120517</v>
      </c>
      <c r="H723" s="250"/>
    </row>
    <row r="724" spans="1:8" ht="12.75" customHeight="1">
      <c r="A724" s="245"/>
      <c r="B724" s="246"/>
      <c r="C724" s="247"/>
      <c r="D724" s="247"/>
      <c r="E724" s="247"/>
      <c r="F724" s="247"/>
      <c r="G724" s="249"/>
      <c r="H724" s="250"/>
    </row>
    <row r="725" spans="1:8" ht="12.75" customHeight="1">
      <c r="A725" s="245"/>
      <c r="B725" s="246" t="s">
        <v>772</v>
      </c>
      <c r="C725" s="247" t="s">
        <v>450</v>
      </c>
      <c r="D725" s="247" t="s">
        <v>451</v>
      </c>
      <c r="E725" s="247" t="s">
        <v>452</v>
      </c>
      <c r="F725" s="247" t="s">
        <v>453</v>
      </c>
      <c r="G725" s="249" t="s">
        <v>773</v>
      </c>
      <c r="H725" s="250" t="s">
        <v>461</v>
      </c>
    </row>
    <row r="726" spans="1:8" ht="12.75" customHeight="1">
      <c r="A726" s="245">
        <v>14342</v>
      </c>
      <c r="B726" s="246" t="s">
        <v>774</v>
      </c>
      <c r="C726" s="247">
        <v>120519</v>
      </c>
      <c r="D726" s="247"/>
      <c r="E726" s="247">
        <v>120519</v>
      </c>
      <c r="F726" s="247"/>
      <c r="G726" s="249">
        <v>120517</v>
      </c>
      <c r="H726" s="250"/>
    </row>
    <row r="727" spans="1:8" ht="12.75" customHeight="1">
      <c r="A727" s="245"/>
      <c r="B727" s="246"/>
      <c r="C727" s="247"/>
      <c r="D727" s="247"/>
      <c r="E727" s="247"/>
      <c r="F727" s="247"/>
      <c r="G727" s="249"/>
      <c r="H727" s="250"/>
    </row>
    <row r="728" spans="1:8" ht="12.75" customHeight="1">
      <c r="A728" s="245"/>
      <c r="B728" s="246" t="s">
        <v>775</v>
      </c>
      <c r="C728" s="247" t="s">
        <v>460</v>
      </c>
      <c r="D728" s="247" t="s">
        <v>464</v>
      </c>
      <c r="E728" s="247" t="s">
        <v>458</v>
      </c>
      <c r="F728" s="247" t="s">
        <v>461</v>
      </c>
      <c r="G728" s="249" t="s">
        <v>705</v>
      </c>
      <c r="H728" s="250" t="s">
        <v>459</v>
      </c>
    </row>
    <row r="729" spans="1:8" ht="12.75" customHeight="1">
      <c r="A729" s="245">
        <v>12291</v>
      </c>
      <c r="B729" s="246" t="s">
        <v>776</v>
      </c>
      <c r="C729" s="247">
        <v>120517</v>
      </c>
      <c r="D729" s="247"/>
      <c r="E729" s="247">
        <v>120517</v>
      </c>
      <c r="F729" s="247"/>
      <c r="G729" s="249">
        <v>120516</v>
      </c>
      <c r="H729" s="250"/>
    </row>
    <row r="730" spans="1:8" ht="12.75" customHeight="1">
      <c r="A730" s="245"/>
      <c r="B730" s="246"/>
      <c r="C730" s="247"/>
      <c r="D730" s="247"/>
      <c r="E730" s="247"/>
      <c r="F730" s="247"/>
      <c r="G730" s="249"/>
      <c r="H730" s="250"/>
    </row>
    <row r="731" spans="1:8" ht="12.75" customHeight="1">
      <c r="A731" s="245"/>
      <c r="B731" s="246" t="s">
        <v>777</v>
      </c>
      <c r="C731" s="247" t="s">
        <v>450</v>
      </c>
      <c r="D731" s="247" t="s">
        <v>451</v>
      </c>
      <c r="E731" s="247" t="s">
        <v>452</v>
      </c>
      <c r="F731" s="247" t="s">
        <v>778</v>
      </c>
      <c r="G731" s="249" t="s">
        <v>460</v>
      </c>
      <c r="H731" s="250" t="s">
        <v>455</v>
      </c>
    </row>
    <row r="732" spans="1:8" ht="12.75" customHeight="1">
      <c r="A732" s="245">
        <v>3607</v>
      </c>
      <c r="B732" s="246" t="s">
        <v>779</v>
      </c>
      <c r="C732" s="247">
        <v>120519</v>
      </c>
      <c r="D732" s="247"/>
      <c r="E732" s="247">
        <v>120519</v>
      </c>
      <c r="F732" s="247"/>
      <c r="G732" s="249">
        <v>120518</v>
      </c>
      <c r="H732" s="250"/>
    </row>
    <row r="733" spans="1:8" ht="12.75" customHeight="1">
      <c r="A733" s="245"/>
      <c r="B733" s="246"/>
      <c r="C733" s="247"/>
      <c r="D733" s="247"/>
      <c r="E733" s="247"/>
      <c r="F733" s="247"/>
      <c r="G733" s="249"/>
      <c r="H733" s="250"/>
    </row>
    <row r="734" spans="1:8" ht="12.75" customHeight="1">
      <c r="A734" s="245"/>
      <c r="B734" s="246" t="s">
        <v>780</v>
      </c>
      <c r="C734" s="247" t="s">
        <v>460</v>
      </c>
      <c r="D734" s="247" t="s">
        <v>464</v>
      </c>
      <c r="E734" s="247" t="s">
        <v>458</v>
      </c>
      <c r="F734" s="247" t="s">
        <v>461</v>
      </c>
      <c r="G734" s="249" t="s">
        <v>450</v>
      </c>
      <c r="H734" s="250" t="s">
        <v>459</v>
      </c>
    </row>
    <row r="735" spans="1:8" ht="12.75" customHeight="1">
      <c r="A735" s="245">
        <v>16131</v>
      </c>
      <c r="B735" s="246" t="s">
        <v>781</v>
      </c>
      <c r="C735" s="247">
        <v>120517</v>
      </c>
      <c r="D735" s="247"/>
      <c r="E735" s="247">
        <v>120517</v>
      </c>
      <c r="F735" s="247"/>
      <c r="G735" s="249">
        <v>120516</v>
      </c>
      <c r="H735" s="250"/>
    </row>
    <row r="751" spans="1:8" ht="12.75" customHeight="1">
      <c r="A751" s="421" t="s">
        <v>477</v>
      </c>
      <c r="B751" s="387"/>
      <c r="C751" s="387"/>
      <c r="D751" s="387"/>
      <c r="E751" s="387"/>
      <c r="F751" s="387"/>
      <c r="G751" s="387"/>
      <c r="H751" s="387"/>
    </row>
    <row r="752" spans="1:8" ht="12.75" customHeight="1">
      <c r="A752" s="421" t="s">
        <v>432</v>
      </c>
      <c r="B752" s="387"/>
      <c r="C752" s="387"/>
      <c r="D752" s="387"/>
      <c r="E752" s="387"/>
      <c r="F752" s="387"/>
      <c r="G752" s="387"/>
      <c r="H752" s="387"/>
    </row>
    <row r="753" spans="1:8" ht="12.75" customHeight="1">
      <c r="A753" s="421" t="s">
        <v>433</v>
      </c>
      <c r="B753" s="387"/>
      <c r="C753" s="387"/>
      <c r="D753" s="387"/>
      <c r="E753" s="387"/>
      <c r="F753" s="387"/>
      <c r="G753" s="387"/>
      <c r="H753" s="387"/>
    </row>
    <row r="754" spans="1:8" ht="12.75" customHeight="1">
      <c r="A754" s="257"/>
      <c r="B754" s="258"/>
      <c r="C754" s="257"/>
      <c r="D754" s="257"/>
      <c r="E754" s="257"/>
      <c r="F754" s="257"/>
      <c r="G754" s="257"/>
      <c r="H754" s="257"/>
    </row>
    <row r="755" spans="1:8" ht="12.75" customHeight="1">
      <c r="A755" s="222" t="s">
        <v>782</v>
      </c>
      <c r="B755" s="301"/>
      <c r="C755" s="220"/>
      <c r="D755" s="220"/>
      <c r="E755" s="220"/>
      <c r="F755" s="220"/>
      <c r="G755" s="220"/>
      <c r="H755" s="220"/>
    </row>
    <row r="756" spans="1:8" ht="12.75" customHeight="1">
      <c r="A756" s="220"/>
      <c r="B756" s="221"/>
      <c r="C756" s="220"/>
      <c r="D756" s="220"/>
      <c r="E756" s="220"/>
      <c r="F756" s="220"/>
      <c r="G756" s="220"/>
      <c r="H756" s="220"/>
    </row>
    <row r="757" spans="1:8" ht="12.75" customHeight="1">
      <c r="A757" s="220"/>
      <c r="B757" s="221"/>
      <c r="C757" s="427" t="s">
        <v>435</v>
      </c>
      <c r="D757" s="424"/>
      <c r="E757" s="428" t="s">
        <v>436</v>
      </c>
      <c r="F757" s="409"/>
      <c r="G757" s="409"/>
      <c r="H757" s="426"/>
    </row>
    <row r="758" spans="1:8" ht="12.75" customHeight="1">
      <c r="A758" s="220"/>
      <c r="B758" s="221"/>
      <c r="C758" s="429" t="s">
        <v>437</v>
      </c>
      <c r="D758" s="402"/>
      <c r="E758" s="406" t="s">
        <v>438</v>
      </c>
      <c r="F758" s="387"/>
      <c r="G758" s="387"/>
      <c r="H758" s="430"/>
    </row>
    <row r="759" spans="1:8" ht="12.75" customHeight="1">
      <c r="A759" s="220"/>
      <c r="B759" s="221"/>
      <c r="C759" s="431" t="s">
        <v>439</v>
      </c>
      <c r="D759" s="432"/>
      <c r="E759" s="420" t="s">
        <v>440</v>
      </c>
      <c r="F759" s="418"/>
      <c r="G759" s="418"/>
      <c r="H759" s="419"/>
    </row>
    <row r="760" spans="1:8" ht="12.75" customHeight="1">
      <c r="A760" s="260" t="s">
        <v>441</v>
      </c>
      <c r="B760" s="228" t="s">
        <v>442</v>
      </c>
      <c r="C760" s="228"/>
      <c r="D760" s="228"/>
      <c r="E760" s="228" t="s">
        <v>783</v>
      </c>
      <c r="F760" s="228"/>
      <c r="G760" s="262" t="s">
        <v>784</v>
      </c>
      <c r="H760" s="269"/>
    </row>
    <row r="761" spans="1:8" ht="12.75" customHeight="1">
      <c r="A761" s="264" t="s">
        <v>445</v>
      </c>
      <c r="B761" s="234" t="s">
        <v>446</v>
      </c>
      <c r="C761" s="234" t="s">
        <v>513</v>
      </c>
      <c r="D761" s="234" t="s">
        <v>444</v>
      </c>
      <c r="E761" s="266" t="s">
        <v>447</v>
      </c>
      <c r="F761" s="234" t="s">
        <v>444</v>
      </c>
      <c r="G761" s="237" t="s">
        <v>448</v>
      </c>
      <c r="H761" s="238" t="s">
        <v>444</v>
      </c>
    </row>
    <row r="762" spans="1:8" ht="12.75" customHeight="1">
      <c r="A762" s="239"/>
      <c r="B762" s="240"/>
      <c r="C762" s="241"/>
      <c r="D762" s="241"/>
      <c r="E762" s="241"/>
      <c r="F762" s="241"/>
      <c r="G762" s="243"/>
      <c r="H762" s="244"/>
    </row>
    <row r="763" spans="1:8" ht="12.75" customHeight="1">
      <c r="A763" s="245"/>
      <c r="B763" s="246" t="s">
        <v>785</v>
      </c>
      <c r="C763" s="247" t="s">
        <v>786</v>
      </c>
      <c r="D763" s="247" t="s">
        <v>451</v>
      </c>
      <c r="E763" s="247" t="s">
        <v>787</v>
      </c>
      <c r="F763" s="247" t="s">
        <v>471</v>
      </c>
      <c r="G763" s="249" t="s">
        <v>786</v>
      </c>
      <c r="H763" s="250" t="s">
        <v>529</v>
      </c>
    </row>
    <row r="764" spans="1:8" ht="12.75" customHeight="1">
      <c r="A764" s="245">
        <v>940374</v>
      </c>
      <c r="B764" s="246" t="s">
        <v>788</v>
      </c>
      <c r="C764" s="247">
        <v>22017</v>
      </c>
      <c r="D764" s="247"/>
      <c r="E764" s="247">
        <v>22017</v>
      </c>
      <c r="F764" s="247"/>
      <c r="G764" s="249">
        <v>22016</v>
      </c>
      <c r="H764" s="250"/>
    </row>
    <row r="794" spans="1:8" ht="12.75" customHeight="1">
      <c r="A794" s="421" t="s">
        <v>477</v>
      </c>
      <c r="B794" s="387"/>
      <c r="C794" s="387"/>
      <c r="D794" s="387"/>
      <c r="E794" s="387"/>
      <c r="F794" s="387"/>
      <c r="G794" s="387"/>
      <c r="H794" s="387"/>
    </row>
    <row r="795" spans="1:8" ht="12.75" customHeight="1">
      <c r="A795" s="421" t="s">
        <v>432</v>
      </c>
      <c r="B795" s="387"/>
      <c r="C795" s="387"/>
      <c r="D795" s="387"/>
      <c r="E795" s="387"/>
      <c r="F795" s="387"/>
      <c r="G795" s="387"/>
      <c r="H795" s="387"/>
    </row>
    <row r="796" spans="1:8" ht="12.75" customHeight="1">
      <c r="A796" s="421" t="s">
        <v>433</v>
      </c>
      <c r="B796" s="387"/>
      <c r="C796" s="387"/>
      <c r="D796" s="387"/>
      <c r="E796" s="387"/>
      <c r="F796" s="387"/>
      <c r="G796" s="387"/>
      <c r="H796" s="387"/>
    </row>
    <row r="797" spans="1:8" ht="12.75" customHeight="1">
      <c r="A797" s="220"/>
      <c r="B797" s="221"/>
      <c r="C797" s="220"/>
      <c r="D797" s="220"/>
      <c r="E797" s="220"/>
      <c r="F797" s="220"/>
      <c r="G797" s="220"/>
      <c r="H797" s="220"/>
    </row>
    <row r="798" spans="1:8" ht="12.75" customHeight="1">
      <c r="A798" s="222" t="s">
        <v>789</v>
      </c>
      <c r="B798" s="258"/>
      <c r="C798" s="220"/>
      <c r="D798" s="220"/>
      <c r="E798" s="220"/>
      <c r="F798" s="220"/>
      <c r="G798" s="220"/>
      <c r="H798" s="220"/>
    </row>
    <row r="799" spans="1:8" ht="12.75" customHeight="1">
      <c r="A799" s="220"/>
      <c r="B799" s="221"/>
      <c r="C799" s="220"/>
      <c r="D799" s="220"/>
      <c r="E799" s="220"/>
      <c r="F799" s="220"/>
      <c r="G799" s="220"/>
      <c r="H799" s="220"/>
    </row>
    <row r="800" spans="1:8" ht="12.75" customHeight="1">
      <c r="A800" s="220"/>
      <c r="B800" s="221"/>
      <c r="C800" s="427" t="s">
        <v>435</v>
      </c>
      <c r="D800" s="424"/>
      <c r="E800" s="428" t="s">
        <v>436</v>
      </c>
      <c r="F800" s="409"/>
      <c r="G800" s="409"/>
      <c r="H800" s="424"/>
    </row>
    <row r="801" spans="1:8" ht="12.75" customHeight="1">
      <c r="A801" s="220"/>
      <c r="B801" s="221"/>
      <c r="C801" s="429" t="s">
        <v>437</v>
      </c>
      <c r="D801" s="402"/>
      <c r="E801" s="406" t="s">
        <v>438</v>
      </c>
      <c r="F801" s="387"/>
      <c r="G801" s="387"/>
      <c r="H801" s="402"/>
    </row>
    <row r="802" spans="1:8" ht="12.75" customHeight="1">
      <c r="A802" s="220"/>
      <c r="B802" s="221"/>
      <c r="C802" s="431" t="s">
        <v>439</v>
      </c>
      <c r="D802" s="432"/>
      <c r="E802" s="420" t="s">
        <v>440</v>
      </c>
      <c r="F802" s="418"/>
      <c r="G802" s="418"/>
      <c r="H802" s="432"/>
    </row>
    <row r="803" spans="1:8" ht="12.75" customHeight="1">
      <c r="A803" s="260" t="s">
        <v>441</v>
      </c>
      <c r="B803" s="228" t="s">
        <v>442</v>
      </c>
      <c r="C803" s="228"/>
      <c r="D803" s="228"/>
      <c r="E803" s="228" t="s">
        <v>790</v>
      </c>
      <c r="F803" s="228"/>
      <c r="G803" s="262" t="s">
        <v>791</v>
      </c>
      <c r="H803" s="261"/>
    </row>
    <row r="804" spans="1:8" ht="12.75" customHeight="1">
      <c r="A804" s="264" t="s">
        <v>445</v>
      </c>
      <c r="B804" s="234" t="s">
        <v>446</v>
      </c>
      <c r="C804" s="234" t="s">
        <v>443</v>
      </c>
      <c r="D804" s="234" t="s">
        <v>444</v>
      </c>
      <c r="E804" s="266" t="s">
        <v>447</v>
      </c>
      <c r="F804" s="234" t="s">
        <v>444</v>
      </c>
      <c r="G804" s="237" t="s">
        <v>448</v>
      </c>
      <c r="H804" s="265" t="s">
        <v>444</v>
      </c>
    </row>
    <row r="805" spans="1:8" ht="12.75" customHeight="1">
      <c r="A805" s="277"/>
      <c r="B805" s="278"/>
      <c r="C805" s="278"/>
      <c r="D805" s="278"/>
      <c r="E805" s="305"/>
      <c r="F805" s="278"/>
      <c r="G805" s="306"/>
      <c r="H805" s="302"/>
    </row>
    <row r="806" spans="1:8" ht="12.75" customHeight="1">
      <c r="A806" s="245"/>
      <c r="B806" s="297" t="s">
        <v>792</v>
      </c>
      <c r="C806" s="247"/>
      <c r="D806" s="248"/>
      <c r="E806" s="247"/>
      <c r="F806" s="268"/>
      <c r="G806" s="249"/>
      <c r="H806" s="302"/>
    </row>
    <row r="807" spans="1:8" ht="12.75" customHeight="1">
      <c r="A807" s="245">
        <v>3954</v>
      </c>
      <c r="B807" s="297" t="s">
        <v>793</v>
      </c>
      <c r="C807" s="247" t="s">
        <v>794</v>
      </c>
      <c r="D807" s="248"/>
      <c r="E807" s="247" t="s">
        <v>795</v>
      </c>
      <c r="F807" s="268"/>
      <c r="G807" s="249" t="s">
        <v>796</v>
      </c>
      <c r="H807" s="302"/>
    </row>
    <row r="808" spans="1:8" ht="12.75" customHeight="1">
      <c r="A808" s="239"/>
      <c r="B808" s="240"/>
      <c r="C808" s="241"/>
      <c r="D808" s="241"/>
      <c r="E808" s="241"/>
      <c r="F808" s="241"/>
      <c r="G808" s="243"/>
      <c r="H808" s="242"/>
    </row>
    <row r="809" spans="1:8" ht="12.75" customHeight="1">
      <c r="A809" s="245"/>
      <c r="B809" s="246" t="s">
        <v>797</v>
      </c>
      <c r="C809" s="247" t="s">
        <v>507</v>
      </c>
      <c r="D809" s="247" t="s">
        <v>464</v>
      </c>
      <c r="E809" s="247" t="s">
        <v>508</v>
      </c>
      <c r="F809" s="247" t="s">
        <v>461</v>
      </c>
      <c r="G809" s="249" t="s">
        <v>798</v>
      </c>
      <c r="H809" s="248" t="s">
        <v>459</v>
      </c>
    </row>
    <row r="810" spans="1:8" ht="12.75" customHeight="1">
      <c r="A810" s="245">
        <v>17532</v>
      </c>
      <c r="B810" s="246" t="s">
        <v>799</v>
      </c>
      <c r="C810" s="247">
        <v>120557</v>
      </c>
      <c r="D810" s="247"/>
      <c r="E810" s="247">
        <v>120557</v>
      </c>
      <c r="F810" s="247"/>
      <c r="G810" s="249">
        <v>42026</v>
      </c>
      <c r="H810" s="248"/>
    </row>
    <row r="837" spans="1:8" ht="12.75" customHeight="1">
      <c r="A837" s="421" t="s">
        <v>477</v>
      </c>
      <c r="B837" s="387"/>
      <c r="C837" s="387"/>
      <c r="D837" s="387"/>
      <c r="E837" s="387"/>
      <c r="F837" s="387"/>
      <c r="G837" s="387"/>
      <c r="H837" s="387"/>
    </row>
    <row r="838" spans="1:8" ht="12.75" customHeight="1">
      <c r="A838" s="421" t="s">
        <v>432</v>
      </c>
      <c r="B838" s="387"/>
      <c r="C838" s="387"/>
      <c r="D838" s="387"/>
      <c r="E838" s="387"/>
      <c r="F838" s="387"/>
      <c r="G838" s="387"/>
      <c r="H838" s="387"/>
    </row>
    <row r="839" spans="1:8" ht="12.75" customHeight="1">
      <c r="A839" s="421" t="s">
        <v>433</v>
      </c>
      <c r="B839" s="387"/>
      <c r="C839" s="387"/>
      <c r="D839" s="387"/>
      <c r="E839" s="387"/>
      <c r="F839" s="387"/>
      <c r="G839" s="387"/>
      <c r="H839" s="387"/>
    </row>
    <row r="840" spans="1:8" ht="12.75" customHeight="1">
      <c r="A840" s="257"/>
      <c r="B840" s="258"/>
      <c r="C840" s="257"/>
      <c r="D840" s="257"/>
      <c r="E840" s="257"/>
      <c r="F840" s="257"/>
      <c r="G840" s="257"/>
      <c r="H840" s="257"/>
    </row>
    <row r="841" spans="1:8" ht="12.75" customHeight="1">
      <c r="A841" s="222" t="s">
        <v>800</v>
      </c>
      <c r="B841" s="258"/>
      <c r="C841" s="220"/>
      <c r="D841" s="220"/>
      <c r="E841" s="220"/>
      <c r="F841" s="220"/>
      <c r="G841" s="220"/>
      <c r="H841" s="220"/>
    </row>
    <row r="842" spans="1:8" ht="12.75" customHeight="1">
      <c r="A842" s="220"/>
      <c r="B842" s="221"/>
      <c r="C842" s="220"/>
      <c r="D842" s="220"/>
      <c r="E842" s="220"/>
      <c r="F842" s="220"/>
      <c r="G842" s="220"/>
      <c r="H842" s="220"/>
    </row>
    <row r="843" spans="1:8" ht="12.75" customHeight="1">
      <c r="A843" s="220"/>
      <c r="B843" s="221"/>
      <c r="C843" s="427" t="s">
        <v>435</v>
      </c>
      <c r="D843" s="424"/>
      <c r="E843" s="428" t="s">
        <v>436</v>
      </c>
      <c r="F843" s="409"/>
      <c r="G843" s="409"/>
      <c r="H843" s="426"/>
    </row>
    <row r="844" spans="1:8" ht="12.75" customHeight="1">
      <c r="A844" s="220"/>
      <c r="B844" s="221"/>
      <c r="C844" s="429" t="s">
        <v>437</v>
      </c>
      <c r="D844" s="402"/>
      <c r="E844" s="406" t="s">
        <v>438</v>
      </c>
      <c r="F844" s="387"/>
      <c r="G844" s="387"/>
      <c r="H844" s="430"/>
    </row>
    <row r="845" spans="1:8" ht="12.75" customHeight="1">
      <c r="A845" s="220"/>
      <c r="B845" s="221"/>
      <c r="C845" s="431" t="s">
        <v>439</v>
      </c>
      <c r="D845" s="432"/>
      <c r="E845" s="420" t="s">
        <v>440</v>
      </c>
      <c r="F845" s="418"/>
      <c r="G845" s="418"/>
      <c r="H845" s="419"/>
    </row>
    <row r="846" spans="1:8" ht="12.75" customHeight="1">
      <c r="A846" s="260" t="s">
        <v>441</v>
      </c>
      <c r="B846" s="228" t="s">
        <v>442</v>
      </c>
      <c r="C846" s="228"/>
      <c r="D846" s="228"/>
      <c r="E846" s="228" t="s">
        <v>801</v>
      </c>
      <c r="F846" s="228"/>
      <c r="G846" s="262" t="s">
        <v>802</v>
      </c>
      <c r="H846" s="269"/>
    </row>
    <row r="847" spans="1:8" ht="12.75" customHeight="1">
      <c r="A847" s="264" t="s">
        <v>445</v>
      </c>
      <c r="B847" s="234" t="s">
        <v>446</v>
      </c>
      <c r="C847" s="234" t="s">
        <v>443</v>
      </c>
      <c r="D847" s="234" t="s">
        <v>444</v>
      </c>
      <c r="E847" s="266" t="s">
        <v>447</v>
      </c>
      <c r="F847" s="234" t="s">
        <v>444</v>
      </c>
      <c r="G847" s="237" t="s">
        <v>448</v>
      </c>
      <c r="H847" s="238" t="s">
        <v>444</v>
      </c>
    </row>
    <row r="849" spans="1:8" ht="12.75" customHeight="1">
      <c r="A849" s="245"/>
      <c r="B849" s="307" t="s">
        <v>803</v>
      </c>
      <c r="C849" s="247" t="s">
        <v>689</v>
      </c>
      <c r="D849" s="247" t="s">
        <v>690</v>
      </c>
      <c r="E849" s="247" t="s">
        <v>691</v>
      </c>
      <c r="F849" s="247" t="s">
        <v>692</v>
      </c>
      <c r="G849" s="308" t="s">
        <v>804</v>
      </c>
      <c r="H849" s="250" t="s">
        <v>455</v>
      </c>
    </row>
    <row r="850" spans="1:8" ht="12.75" customHeight="1">
      <c r="A850" s="245">
        <v>6281</v>
      </c>
      <c r="B850" s="297" t="s">
        <v>805</v>
      </c>
      <c r="C850" s="247">
        <v>120536</v>
      </c>
      <c r="D850" s="247"/>
      <c r="E850" s="247">
        <v>120536</v>
      </c>
      <c r="F850" s="247"/>
      <c r="G850" s="249">
        <v>122513</v>
      </c>
      <c r="H850" s="250"/>
    </row>
    <row r="851" spans="1:8" ht="12.75" customHeight="1">
      <c r="A851" s="245"/>
      <c r="B851" s="247"/>
      <c r="C851" s="247"/>
      <c r="D851" s="247"/>
      <c r="E851" s="247"/>
      <c r="F851" s="247"/>
      <c r="G851" s="249"/>
      <c r="H851" s="250"/>
    </row>
    <row r="852" spans="1:8" ht="12.75" customHeight="1">
      <c r="A852" s="245"/>
      <c r="B852" s="307" t="s">
        <v>806</v>
      </c>
      <c r="C852" s="247" t="s">
        <v>689</v>
      </c>
      <c r="D852" s="247"/>
      <c r="E852" s="247" t="s">
        <v>691</v>
      </c>
      <c r="F852" s="247" t="s">
        <v>692</v>
      </c>
      <c r="G852" s="249" t="s">
        <v>452</v>
      </c>
      <c r="H852" s="250" t="s">
        <v>453</v>
      </c>
    </row>
    <row r="853" spans="1:8" ht="12.75" customHeight="1">
      <c r="A853" s="245">
        <v>4637</v>
      </c>
      <c r="B853" s="297" t="s">
        <v>807</v>
      </c>
      <c r="C853" s="247">
        <v>120536</v>
      </c>
      <c r="D853" s="247" t="s">
        <v>690</v>
      </c>
      <c r="E853" s="247">
        <v>120536</v>
      </c>
      <c r="F853" s="247"/>
      <c r="G853" s="249">
        <v>120519</v>
      </c>
      <c r="H853" s="250"/>
    </row>
    <row r="854" spans="1:8" ht="12.75" customHeight="1">
      <c r="A854" s="245"/>
      <c r="B854" s="247"/>
      <c r="C854" s="247"/>
      <c r="D854" s="247"/>
      <c r="E854" s="247"/>
      <c r="F854" s="247"/>
      <c r="G854" s="249"/>
      <c r="H854" s="250"/>
    </row>
    <row r="855" spans="1:8" ht="12.75" customHeight="1">
      <c r="A855" s="245"/>
      <c r="B855" s="246" t="s">
        <v>808</v>
      </c>
      <c r="C855" s="247" t="s">
        <v>450</v>
      </c>
      <c r="D855" s="247" t="s">
        <v>451</v>
      </c>
      <c r="E855" s="247" t="s">
        <v>809</v>
      </c>
      <c r="F855" s="247" t="s">
        <v>453</v>
      </c>
      <c r="G855" s="249" t="s">
        <v>810</v>
      </c>
      <c r="H855" s="250" t="s">
        <v>455</v>
      </c>
    </row>
    <row r="856" spans="1:8" ht="12.75" customHeight="1">
      <c r="A856" s="245">
        <v>6282</v>
      </c>
      <c r="B856" s="246" t="s">
        <v>811</v>
      </c>
      <c r="C856" s="247">
        <v>120519</v>
      </c>
      <c r="D856" s="247"/>
      <c r="E856" s="248">
        <v>120519</v>
      </c>
      <c r="F856" s="247"/>
      <c r="G856" s="249">
        <v>120518</v>
      </c>
      <c r="H856" s="250"/>
    </row>
    <row r="857" spans="1:8" ht="12.75" customHeight="1">
      <c r="A857" s="245"/>
      <c r="B857" s="309"/>
      <c r="C857" s="248"/>
      <c r="D857" s="248"/>
      <c r="E857" s="248"/>
      <c r="F857" s="248"/>
      <c r="G857" s="250"/>
      <c r="H857" s="250"/>
    </row>
    <row r="858" spans="1:8" ht="12.75" customHeight="1">
      <c r="A858" s="245"/>
      <c r="B858" s="246" t="s">
        <v>812</v>
      </c>
      <c r="C858" s="247" t="s">
        <v>460</v>
      </c>
      <c r="D858" s="247" t="s">
        <v>464</v>
      </c>
      <c r="E858" s="247" t="s">
        <v>458</v>
      </c>
      <c r="F858" s="247" t="s">
        <v>461</v>
      </c>
      <c r="G858" s="249" t="s">
        <v>450</v>
      </c>
      <c r="H858" s="250" t="s">
        <v>459</v>
      </c>
    </row>
    <row r="859" spans="1:8" ht="12.75" customHeight="1">
      <c r="A859" s="245">
        <v>950725</v>
      </c>
      <c r="B859" s="246" t="s">
        <v>813</v>
      </c>
      <c r="C859" s="247">
        <v>120517</v>
      </c>
      <c r="D859" s="247"/>
      <c r="E859" s="247">
        <v>120517</v>
      </c>
      <c r="F859" s="247"/>
      <c r="G859" s="249">
        <v>120516</v>
      </c>
      <c r="H859" s="250"/>
    </row>
    <row r="860" spans="1:8" ht="12.75" customHeight="1">
      <c r="A860" s="245"/>
      <c r="B860" s="246"/>
      <c r="C860" s="247"/>
      <c r="D860" s="247"/>
      <c r="E860" s="247"/>
      <c r="F860" s="247"/>
      <c r="G860" s="249"/>
      <c r="H860" s="250"/>
    </row>
    <row r="861" spans="1:8" ht="12.75" customHeight="1">
      <c r="A861" s="245"/>
      <c r="B861" s="246" t="s">
        <v>814</v>
      </c>
      <c r="C861" s="247" t="s">
        <v>815</v>
      </c>
      <c r="D861" s="247" t="s">
        <v>575</v>
      </c>
      <c r="E861" s="247" t="s">
        <v>746</v>
      </c>
      <c r="F861" s="247" t="s">
        <v>667</v>
      </c>
      <c r="G861" s="249" t="s">
        <v>484</v>
      </c>
      <c r="H861" s="250" t="s">
        <v>485</v>
      </c>
    </row>
    <row r="862" spans="1:8" ht="12.75" customHeight="1">
      <c r="A862" s="245">
        <v>4795</v>
      </c>
      <c r="B862" s="246" t="s">
        <v>816</v>
      </c>
      <c r="C862" s="247">
        <v>140521</v>
      </c>
      <c r="D862" s="247"/>
      <c r="E862" s="247">
        <v>140521</v>
      </c>
      <c r="F862" s="247"/>
      <c r="G862" s="249">
        <v>140517</v>
      </c>
      <c r="H862" s="250"/>
    </row>
    <row r="863" spans="1:8" ht="12.75" customHeight="1">
      <c r="A863" s="239"/>
      <c r="B863" s="240"/>
      <c r="C863" s="241"/>
      <c r="D863" s="241"/>
      <c r="E863" s="241"/>
      <c r="F863" s="241"/>
      <c r="G863" s="243"/>
      <c r="H863" s="244"/>
    </row>
    <row r="864" spans="1:8" ht="12.75" customHeight="1">
      <c r="A864" s="245"/>
      <c r="B864" s="246" t="s">
        <v>817</v>
      </c>
      <c r="C864" s="247" t="s">
        <v>458</v>
      </c>
      <c r="D864" s="247" t="s">
        <v>459</v>
      </c>
      <c r="E864" s="247" t="s">
        <v>460</v>
      </c>
      <c r="F864" s="247" t="s">
        <v>455</v>
      </c>
      <c r="G864" s="249" t="s">
        <v>458</v>
      </c>
      <c r="H864" s="250" t="s">
        <v>461</v>
      </c>
    </row>
    <row r="865" spans="1:8" ht="12.75" customHeight="1">
      <c r="A865" s="245">
        <v>6709</v>
      </c>
      <c r="B865" s="246" t="s">
        <v>818</v>
      </c>
      <c r="C865" s="247">
        <v>120518</v>
      </c>
      <c r="D865" s="247"/>
      <c r="E865" s="247">
        <v>120518</v>
      </c>
      <c r="F865" s="247"/>
      <c r="G865" s="249">
        <v>120517</v>
      </c>
      <c r="H865" s="250"/>
    </row>
    <row r="866" spans="1:8" ht="12.75" customHeight="1">
      <c r="A866" s="251"/>
      <c r="B866" s="252"/>
      <c r="C866" s="253"/>
      <c r="D866" s="253"/>
      <c r="E866" s="253"/>
      <c r="F866" s="253"/>
      <c r="G866" s="255"/>
      <c r="H866" s="256"/>
    </row>
    <row r="867" spans="1:8" ht="12.75" customHeight="1">
      <c r="A867" s="257"/>
      <c r="B867" s="258"/>
      <c r="C867" s="257"/>
      <c r="D867" s="257"/>
      <c r="E867" s="257"/>
      <c r="F867" s="257"/>
      <c r="G867" s="257"/>
      <c r="H867" s="257"/>
    </row>
    <row r="868" spans="1:8" ht="12.75" customHeight="1">
      <c r="A868" s="259" t="s">
        <v>476</v>
      </c>
      <c r="B868" s="258"/>
      <c r="C868" s="257"/>
      <c r="D868" s="257"/>
      <c r="E868" s="257"/>
      <c r="F868" s="257"/>
      <c r="G868" s="257"/>
      <c r="H868" s="257"/>
    </row>
    <row r="881" spans="1:8" ht="12.75" customHeight="1">
      <c r="A881" s="421" t="s">
        <v>432</v>
      </c>
      <c r="B881" s="387"/>
      <c r="C881" s="387"/>
      <c r="D881" s="387"/>
      <c r="E881" s="387"/>
      <c r="F881" s="387"/>
      <c r="G881" s="387"/>
      <c r="H881" s="387"/>
    </row>
    <row r="882" spans="1:8" ht="12.75" customHeight="1">
      <c r="A882" s="421" t="s">
        <v>433</v>
      </c>
      <c r="B882" s="387"/>
      <c r="C882" s="387"/>
      <c r="D882" s="387"/>
      <c r="E882" s="387"/>
      <c r="F882" s="387"/>
      <c r="G882" s="387"/>
      <c r="H882" s="387"/>
    </row>
    <row r="883" spans="1:8" ht="12.75" customHeight="1">
      <c r="A883" s="257"/>
      <c r="B883" s="258"/>
      <c r="C883" s="257"/>
      <c r="D883" s="257"/>
      <c r="E883" s="257"/>
      <c r="F883" s="257"/>
      <c r="G883" s="257"/>
      <c r="H883" s="257"/>
    </row>
    <row r="884" spans="1:8" ht="12.75" customHeight="1">
      <c r="A884" s="222" t="s">
        <v>819</v>
      </c>
      <c r="B884" s="258"/>
      <c r="C884" s="220"/>
      <c r="D884" s="220"/>
      <c r="E884" s="220"/>
      <c r="F884" s="220"/>
      <c r="G884" s="220"/>
      <c r="H884" s="220"/>
    </row>
    <row r="885" spans="1:8" ht="12.75" customHeight="1">
      <c r="A885" s="220"/>
      <c r="B885" s="221"/>
      <c r="C885" s="220"/>
      <c r="D885" s="220"/>
      <c r="E885" s="220"/>
      <c r="F885" s="220"/>
      <c r="G885" s="220"/>
      <c r="H885" s="220"/>
    </row>
    <row r="886" spans="1:8" ht="12.75" customHeight="1">
      <c r="A886" s="220"/>
      <c r="B886" s="221"/>
      <c r="C886" s="427" t="s">
        <v>435</v>
      </c>
      <c r="D886" s="424"/>
      <c r="E886" s="428" t="s">
        <v>436</v>
      </c>
      <c r="F886" s="409"/>
      <c r="G886" s="409"/>
      <c r="H886" s="426"/>
    </row>
    <row r="887" spans="1:8" ht="12.75" customHeight="1">
      <c r="A887" s="220"/>
      <c r="B887" s="221"/>
      <c r="C887" s="429" t="s">
        <v>437</v>
      </c>
      <c r="D887" s="402"/>
      <c r="E887" s="406" t="s">
        <v>438</v>
      </c>
      <c r="F887" s="387"/>
      <c r="G887" s="387"/>
      <c r="H887" s="430"/>
    </row>
    <row r="888" spans="1:8" ht="12.75" customHeight="1">
      <c r="A888" s="220"/>
      <c r="B888" s="221"/>
      <c r="C888" s="431" t="s">
        <v>439</v>
      </c>
      <c r="D888" s="432"/>
      <c r="E888" s="420" t="s">
        <v>440</v>
      </c>
      <c r="F888" s="418"/>
      <c r="G888" s="418"/>
      <c r="H888" s="419"/>
    </row>
    <row r="889" spans="1:8" ht="12.75" customHeight="1">
      <c r="A889" s="260" t="s">
        <v>441</v>
      </c>
      <c r="B889" s="228" t="s">
        <v>442</v>
      </c>
      <c r="C889" s="228"/>
      <c r="D889" s="228"/>
      <c r="E889" s="228" t="s">
        <v>820</v>
      </c>
      <c r="F889" s="228"/>
      <c r="G889" s="262" t="s">
        <v>821</v>
      </c>
      <c r="H889" s="269"/>
    </row>
    <row r="890" spans="1:8" ht="12.75" customHeight="1">
      <c r="A890" s="264" t="s">
        <v>445</v>
      </c>
      <c r="B890" s="234" t="s">
        <v>446</v>
      </c>
      <c r="C890" s="234" t="s">
        <v>443</v>
      </c>
      <c r="D890" s="234" t="s">
        <v>444</v>
      </c>
      <c r="E890" s="266" t="s">
        <v>447</v>
      </c>
      <c r="F890" s="234" t="s">
        <v>444</v>
      </c>
      <c r="G890" s="237" t="s">
        <v>448</v>
      </c>
      <c r="H890" s="238" t="s">
        <v>444</v>
      </c>
    </row>
    <row r="891" spans="1:8" ht="12.75" customHeight="1">
      <c r="A891" s="277"/>
      <c r="B891" s="302"/>
      <c r="C891" s="278"/>
      <c r="D891" s="278"/>
      <c r="E891" s="278"/>
      <c r="F891" s="278"/>
      <c r="G891" s="279"/>
      <c r="H891" s="280"/>
    </row>
    <row r="892" spans="1:8" ht="12.75" customHeight="1">
      <c r="A892" s="245"/>
      <c r="B892" s="307" t="s">
        <v>822</v>
      </c>
      <c r="C892" s="247" t="s">
        <v>458</v>
      </c>
      <c r="D892" s="247" t="s">
        <v>690</v>
      </c>
      <c r="E892" s="247" t="s">
        <v>452</v>
      </c>
      <c r="F892" s="247" t="s">
        <v>692</v>
      </c>
      <c r="G892" s="249" t="s">
        <v>460</v>
      </c>
      <c r="H892" s="250" t="s">
        <v>455</v>
      </c>
    </row>
    <row r="893" spans="1:8" ht="12.75" customHeight="1">
      <c r="A893" s="245">
        <v>9799</v>
      </c>
      <c r="B893" s="297" t="s">
        <v>823</v>
      </c>
      <c r="C893" s="247">
        <v>120518</v>
      </c>
      <c r="D893" s="247"/>
      <c r="E893" s="247">
        <v>120519</v>
      </c>
      <c r="F893" s="247"/>
      <c r="G893" s="249">
        <v>120518</v>
      </c>
      <c r="H893" s="250"/>
    </row>
    <row r="894" spans="1:8" ht="12.75" customHeight="1">
      <c r="A894" s="245"/>
      <c r="B894" s="247"/>
      <c r="C894" s="247"/>
      <c r="D894" s="247"/>
      <c r="E894" s="247" t="s">
        <v>824</v>
      </c>
      <c r="F894" s="247"/>
      <c r="G894" s="249"/>
      <c r="H894" s="250"/>
    </row>
    <row r="895" spans="1:8" ht="12.75" customHeight="1">
      <c r="A895" s="245"/>
      <c r="B895" s="307"/>
      <c r="C895" s="247"/>
      <c r="D895" s="247"/>
      <c r="E895" s="247"/>
      <c r="F895" s="247" t="s">
        <v>692</v>
      </c>
      <c r="G895" s="249"/>
      <c r="H895" s="250" t="s">
        <v>453</v>
      </c>
    </row>
    <row r="896" spans="1:8" ht="12.75" customHeight="1">
      <c r="A896" s="245"/>
      <c r="B896" s="297"/>
      <c r="C896" s="247"/>
      <c r="D896" s="247" t="s">
        <v>690</v>
      </c>
      <c r="E896" s="247"/>
      <c r="F896" s="247"/>
      <c r="G896" s="249"/>
      <c r="H896" s="250"/>
    </row>
    <row r="898" spans="4:8" ht="12.75" customHeight="1">
      <c r="D898" s="247" t="s">
        <v>451</v>
      </c>
      <c r="E898" s="247"/>
      <c r="F898" s="247" t="s">
        <v>453</v>
      </c>
      <c r="G898" s="249"/>
      <c r="H898" s="250" t="s">
        <v>455</v>
      </c>
    </row>
    <row r="899" spans="4:8" ht="12.75" customHeight="1">
      <c r="D899" s="247"/>
      <c r="E899" s="248"/>
      <c r="F899" s="247"/>
      <c r="G899" s="249"/>
      <c r="H899" s="250"/>
    </row>
    <row r="900" spans="4:8" ht="12.75" customHeight="1">
      <c r="D900" s="248"/>
      <c r="E900" s="248"/>
      <c r="F900" s="248"/>
      <c r="G900" s="250"/>
      <c r="H900" s="250"/>
    </row>
    <row r="901" spans="4:8" ht="12.75" customHeight="1">
      <c r="D901" s="247" t="s">
        <v>464</v>
      </c>
      <c r="E901" s="247"/>
      <c r="F901" s="247" t="s">
        <v>461</v>
      </c>
      <c r="G901" s="249"/>
      <c r="H901" s="250" t="s">
        <v>459</v>
      </c>
    </row>
    <row r="902" spans="4:8" ht="12.75" customHeight="1">
      <c r="D902" s="247"/>
      <c r="E902" s="247"/>
      <c r="F902" s="247"/>
      <c r="G902" s="249"/>
      <c r="H902" s="250"/>
    </row>
    <row r="903" spans="4:8" ht="12.75" customHeight="1">
      <c r="D903" s="247"/>
      <c r="E903" s="247"/>
      <c r="F903" s="247"/>
      <c r="G903" s="249"/>
      <c r="H903" s="250"/>
    </row>
    <row r="904" spans="4:8" ht="12.75" customHeight="1">
      <c r="D904" s="247" t="s">
        <v>575</v>
      </c>
      <c r="E904" s="247"/>
      <c r="F904" s="247" t="s">
        <v>667</v>
      </c>
      <c r="G904" s="249"/>
      <c r="H904" s="250" t="s">
        <v>485</v>
      </c>
    </row>
    <row r="905" spans="4:8" ht="12.75" customHeight="1">
      <c r="D905" s="247"/>
      <c r="E905" s="247"/>
      <c r="F905" s="247"/>
      <c r="G905" s="249"/>
      <c r="H905" s="250"/>
    </row>
    <row r="906" spans="4:8" ht="12.75" customHeight="1">
      <c r="D906" s="241"/>
      <c r="E906" s="241"/>
      <c r="F906" s="241"/>
      <c r="G906" s="243"/>
      <c r="H906" s="244"/>
    </row>
    <row r="907" spans="4:8" ht="12.75" customHeight="1">
      <c r="D907" s="247" t="s">
        <v>459</v>
      </c>
      <c r="E907" s="247"/>
      <c r="F907" s="247" t="s">
        <v>455</v>
      </c>
      <c r="G907" s="249"/>
      <c r="H907" s="250" t="s">
        <v>461</v>
      </c>
    </row>
    <row r="925" spans="1:8" ht="12.75" customHeight="1">
      <c r="A925" s="421" t="s">
        <v>477</v>
      </c>
      <c r="B925" s="387"/>
      <c r="C925" s="387"/>
      <c r="D925" s="387"/>
      <c r="E925" s="387"/>
      <c r="F925" s="387"/>
      <c r="G925" s="387"/>
      <c r="H925" s="387"/>
    </row>
    <row r="926" spans="1:8" ht="12.75" customHeight="1">
      <c r="A926" s="421" t="s">
        <v>432</v>
      </c>
      <c r="B926" s="387"/>
      <c r="C926" s="387"/>
      <c r="D926" s="387"/>
      <c r="E926" s="387"/>
      <c r="F926" s="387"/>
      <c r="G926" s="387"/>
      <c r="H926" s="387"/>
    </row>
    <row r="927" spans="1:8" ht="12.75" customHeight="1">
      <c r="A927" s="421" t="s">
        <v>433</v>
      </c>
      <c r="B927" s="387"/>
      <c r="C927" s="387"/>
      <c r="D927" s="387"/>
      <c r="E927" s="387"/>
      <c r="F927" s="387"/>
      <c r="G927" s="387"/>
      <c r="H927" s="387"/>
    </row>
    <row r="929" spans="1:8" ht="12.75" customHeight="1">
      <c r="A929" s="421" t="s">
        <v>825</v>
      </c>
      <c r="B929" s="387"/>
      <c r="C929" s="387"/>
      <c r="D929" s="387"/>
      <c r="E929" s="387"/>
      <c r="F929" s="387"/>
      <c r="G929" s="387"/>
      <c r="H929" s="219"/>
    </row>
    <row r="930" spans="1:8" ht="12.75" customHeight="1">
      <c r="A930" s="257"/>
      <c r="B930" s="258"/>
      <c r="C930" s="257"/>
      <c r="D930" s="257"/>
      <c r="E930" s="257"/>
      <c r="F930" s="257"/>
      <c r="G930" s="257"/>
      <c r="H930" s="257"/>
    </row>
    <row r="931" spans="1:8" ht="12.75" customHeight="1">
      <c r="A931" s="222" t="s">
        <v>826</v>
      </c>
      <c r="B931" s="258"/>
      <c r="C931" s="257"/>
      <c r="D931" s="220"/>
      <c r="E931" s="220"/>
      <c r="F931" s="220"/>
      <c r="G931" s="220"/>
      <c r="H931" s="220"/>
    </row>
    <row r="932" spans="1:8" ht="12.75" customHeight="1">
      <c r="A932" s="220"/>
      <c r="B932" s="221"/>
      <c r="C932" s="220"/>
      <c r="D932" s="220"/>
      <c r="E932" s="220"/>
      <c r="F932" s="220"/>
      <c r="G932" s="220"/>
      <c r="H932" s="220"/>
    </row>
    <row r="933" spans="1:8" ht="12.75" customHeight="1">
      <c r="A933" s="220"/>
      <c r="B933" s="221"/>
      <c r="C933" s="427" t="s">
        <v>435</v>
      </c>
      <c r="D933" s="424"/>
      <c r="E933" s="428" t="s">
        <v>436</v>
      </c>
      <c r="F933" s="409"/>
      <c r="G933" s="409"/>
      <c r="H933" s="426"/>
    </row>
    <row r="934" spans="1:8" ht="12.75" customHeight="1">
      <c r="A934" s="220"/>
      <c r="B934" s="221"/>
      <c r="C934" s="429" t="s">
        <v>437</v>
      </c>
      <c r="D934" s="402"/>
      <c r="E934" s="406" t="s">
        <v>438</v>
      </c>
      <c r="F934" s="387"/>
      <c r="G934" s="387"/>
      <c r="H934" s="430"/>
    </row>
    <row r="935" spans="1:8" ht="12.75" customHeight="1">
      <c r="A935" s="220"/>
      <c r="B935" s="221"/>
      <c r="C935" s="431" t="s">
        <v>439</v>
      </c>
      <c r="D935" s="432"/>
      <c r="E935" s="420" t="s">
        <v>440</v>
      </c>
      <c r="F935" s="418"/>
      <c r="G935" s="418"/>
      <c r="H935" s="419"/>
    </row>
    <row r="936" spans="1:8" ht="12.75" customHeight="1">
      <c r="A936" s="260" t="s">
        <v>441</v>
      </c>
      <c r="B936" s="228" t="s">
        <v>442</v>
      </c>
      <c r="C936" s="228"/>
      <c r="D936" s="228"/>
      <c r="E936" s="228" t="s">
        <v>827</v>
      </c>
      <c r="F936" s="228"/>
      <c r="G936" s="262" t="s">
        <v>443</v>
      </c>
      <c r="H936" s="269"/>
    </row>
    <row r="937" spans="1:8" ht="12.75" customHeight="1">
      <c r="A937" s="264" t="s">
        <v>445</v>
      </c>
      <c r="B937" s="234" t="s">
        <v>446</v>
      </c>
      <c r="C937" s="234" t="s">
        <v>443</v>
      </c>
      <c r="D937" s="234" t="s">
        <v>444</v>
      </c>
      <c r="E937" s="266" t="s">
        <v>447</v>
      </c>
      <c r="F937" s="234" t="s">
        <v>444</v>
      </c>
      <c r="G937" s="237" t="s">
        <v>448</v>
      </c>
      <c r="H937" s="238" t="s">
        <v>444</v>
      </c>
    </row>
    <row r="938" spans="1:8" ht="12.75" customHeight="1">
      <c r="A938" s="239"/>
      <c r="B938" s="240"/>
      <c r="C938" s="241"/>
      <c r="D938" s="241"/>
      <c r="E938" s="241"/>
      <c r="F938" s="241"/>
      <c r="G938" s="243"/>
      <c r="H938" s="244"/>
    </row>
    <row r="939" spans="1:8" ht="12.75" customHeight="1">
      <c r="A939" s="245"/>
      <c r="B939" s="246" t="s">
        <v>828</v>
      </c>
      <c r="C939" s="247" t="s">
        <v>829</v>
      </c>
      <c r="D939" s="247" t="s">
        <v>451</v>
      </c>
      <c r="E939" s="247" t="s">
        <v>830</v>
      </c>
      <c r="F939" s="247" t="s">
        <v>453</v>
      </c>
      <c r="G939" s="249" t="s">
        <v>829</v>
      </c>
      <c r="H939" s="250" t="s">
        <v>461</v>
      </c>
    </row>
    <row r="940" spans="1:8" ht="12.75" customHeight="1">
      <c r="A940" s="245">
        <v>950426</v>
      </c>
      <c r="B940" s="283" t="s">
        <v>831</v>
      </c>
      <c r="C940" s="247">
        <v>80517</v>
      </c>
      <c r="D940" s="247"/>
      <c r="E940" s="248">
        <v>80518</v>
      </c>
      <c r="F940" s="247"/>
      <c r="G940" s="249">
        <v>80517</v>
      </c>
      <c r="H940" s="250"/>
    </row>
    <row r="941" spans="1:8" ht="12.75" customHeight="1">
      <c r="A941" s="245"/>
      <c r="B941" s="246"/>
      <c r="C941" s="247"/>
      <c r="D941" s="268"/>
      <c r="E941" s="248" t="s">
        <v>832</v>
      </c>
      <c r="F941" s="247"/>
      <c r="G941" s="249"/>
      <c r="H941" s="250"/>
    </row>
    <row r="942" spans="1:8" ht="12.75" customHeight="1">
      <c r="A942" s="245"/>
      <c r="B942" s="246"/>
      <c r="C942" s="247"/>
      <c r="D942" s="268"/>
      <c r="E942" s="248"/>
      <c r="F942" s="247"/>
      <c r="G942" s="249"/>
      <c r="H942" s="250"/>
    </row>
    <row r="943" spans="1:8" ht="12.75" customHeight="1">
      <c r="A943" s="245"/>
      <c r="B943" s="246" t="s">
        <v>833</v>
      </c>
      <c r="C943" s="247" t="s">
        <v>829</v>
      </c>
      <c r="D943" s="268"/>
      <c r="E943" s="248" t="s">
        <v>830</v>
      </c>
      <c r="F943" s="247"/>
      <c r="G943" s="249" t="s">
        <v>829</v>
      </c>
      <c r="H943" s="250"/>
    </row>
    <row r="944" spans="1:8" ht="12.75" customHeight="1">
      <c r="A944" s="245">
        <v>15100</v>
      </c>
      <c r="B944" s="283" t="s">
        <v>834</v>
      </c>
      <c r="C944" s="247">
        <v>80517</v>
      </c>
      <c r="D944" s="268"/>
      <c r="E944" s="248">
        <v>80518</v>
      </c>
      <c r="F944" s="247"/>
      <c r="G944" s="249">
        <v>80517</v>
      </c>
      <c r="H944" s="250"/>
    </row>
    <row r="945" spans="1:8" ht="12.75" customHeight="1">
      <c r="A945" s="245"/>
      <c r="B945" s="246"/>
      <c r="C945" s="247"/>
      <c r="D945" s="268"/>
      <c r="E945" s="248" t="s">
        <v>835</v>
      </c>
      <c r="F945" s="247"/>
      <c r="G945" s="249"/>
      <c r="H945" s="250"/>
    </row>
    <row r="946" spans="1:8" ht="12.75" customHeight="1">
      <c r="A946" s="245"/>
      <c r="B946" s="246"/>
      <c r="C946" s="247"/>
      <c r="D946" s="268"/>
      <c r="E946" s="248"/>
      <c r="F946" s="247"/>
      <c r="G946" s="249"/>
      <c r="H946" s="250"/>
    </row>
    <row r="947" spans="1:8" ht="12.75" customHeight="1">
      <c r="A947" s="245"/>
      <c r="B947" s="246" t="s">
        <v>836</v>
      </c>
      <c r="C947" s="247" t="s">
        <v>837</v>
      </c>
      <c r="D947" s="268"/>
      <c r="E947" s="248" t="s">
        <v>838</v>
      </c>
      <c r="F947" s="247"/>
      <c r="G947" s="249" t="s">
        <v>839</v>
      </c>
      <c r="H947" s="250"/>
    </row>
    <row r="948" spans="1:8" ht="12.75" customHeight="1">
      <c r="A948" s="245">
        <v>5916</v>
      </c>
      <c r="B948" s="246" t="s">
        <v>840</v>
      </c>
      <c r="C948" s="268">
        <v>61517</v>
      </c>
      <c r="D948" s="268"/>
      <c r="E948" s="248">
        <v>61536</v>
      </c>
      <c r="F948" s="247"/>
      <c r="G948" s="249">
        <v>61516</v>
      </c>
      <c r="H948" s="250"/>
    </row>
    <row r="949" spans="1:8" ht="12.75" customHeight="1">
      <c r="A949" s="245"/>
      <c r="B949" s="246"/>
      <c r="C949" s="247"/>
      <c r="D949" s="268"/>
      <c r="E949" s="248" t="s">
        <v>841</v>
      </c>
      <c r="F949" s="247"/>
      <c r="G949" s="249"/>
      <c r="H949" s="250"/>
    </row>
    <row r="950" spans="1:8" ht="12.75" customHeight="1">
      <c r="A950" s="245"/>
      <c r="B950" s="246"/>
      <c r="C950" s="247"/>
      <c r="D950" s="268"/>
      <c r="E950" s="248"/>
      <c r="F950" s="247"/>
      <c r="G950" s="249"/>
      <c r="H950" s="250"/>
    </row>
    <row r="951" spans="1:8" ht="12.75" customHeight="1">
      <c r="A951" s="245"/>
      <c r="B951" s="246" t="s">
        <v>842</v>
      </c>
      <c r="C951" s="247" t="s">
        <v>450</v>
      </c>
      <c r="D951" s="247" t="s">
        <v>451</v>
      </c>
      <c r="E951" s="247" t="s">
        <v>452</v>
      </c>
      <c r="F951" s="247" t="s">
        <v>453</v>
      </c>
      <c r="G951" s="249" t="s">
        <v>458</v>
      </c>
      <c r="H951" s="250" t="s">
        <v>461</v>
      </c>
    </row>
    <row r="952" spans="1:8" ht="12.75" customHeight="1">
      <c r="A952" s="245">
        <v>13736</v>
      </c>
      <c r="B952" s="246" t="s">
        <v>843</v>
      </c>
      <c r="C952" s="247">
        <v>120519</v>
      </c>
      <c r="D952" s="247"/>
      <c r="E952" s="248">
        <v>120519</v>
      </c>
      <c r="F952" s="247"/>
      <c r="G952" s="249">
        <v>120517</v>
      </c>
      <c r="H952" s="250"/>
    </row>
    <row r="969" spans="1:8" ht="12.75" customHeight="1">
      <c r="A969" s="421" t="s">
        <v>477</v>
      </c>
      <c r="B969" s="387"/>
      <c r="C969" s="387"/>
      <c r="D969" s="387"/>
      <c r="E969" s="387"/>
      <c r="F969" s="387"/>
      <c r="G969" s="387"/>
      <c r="H969" s="387"/>
    </row>
    <row r="970" spans="1:8" ht="12.75" customHeight="1">
      <c r="A970" s="421" t="s">
        <v>432</v>
      </c>
      <c r="B970" s="387"/>
      <c r="C970" s="387"/>
      <c r="D970" s="387"/>
      <c r="E970" s="387"/>
      <c r="F970" s="387"/>
      <c r="G970" s="387"/>
      <c r="H970" s="387"/>
    </row>
    <row r="971" spans="1:8" ht="12.75" customHeight="1">
      <c r="A971" s="421" t="s">
        <v>433</v>
      </c>
      <c r="B971" s="387"/>
      <c r="C971" s="387"/>
      <c r="D971" s="387"/>
      <c r="E971" s="387"/>
      <c r="F971" s="387"/>
      <c r="G971" s="387"/>
      <c r="H971" s="387"/>
    </row>
    <row r="972" spans="1:8" ht="12.75" customHeight="1">
      <c r="A972" s="257"/>
      <c r="B972" s="258"/>
      <c r="C972" s="257"/>
      <c r="D972" s="257"/>
      <c r="E972" s="257"/>
      <c r="F972" s="257"/>
      <c r="G972" s="257"/>
      <c r="H972" s="257"/>
    </row>
    <row r="973" spans="1:8" ht="12.75" customHeight="1">
      <c r="A973" s="222" t="s">
        <v>844</v>
      </c>
      <c r="B973" s="258"/>
      <c r="C973" s="220"/>
      <c r="D973" s="220"/>
      <c r="E973" s="220"/>
      <c r="F973" s="220"/>
      <c r="G973" s="220"/>
      <c r="H973" s="220"/>
    </row>
    <row r="974" spans="1:8" ht="12.75" customHeight="1">
      <c r="A974" s="222"/>
      <c r="B974" s="258"/>
      <c r="C974" s="220"/>
      <c r="D974" s="220"/>
      <c r="E974" s="220"/>
      <c r="F974" s="220"/>
      <c r="G974" s="220"/>
      <c r="H974" s="220"/>
    </row>
    <row r="975" spans="1:8" ht="12.75" customHeight="1">
      <c r="A975" s="220"/>
      <c r="B975" s="221"/>
      <c r="C975" s="427" t="s">
        <v>435</v>
      </c>
      <c r="D975" s="424"/>
      <c r="E975" s="428" t="s">
        <v>436</v>
      </c>
      <c r="F975" s="409"/>
      <c r="G975" s="409"/>
      <c r="H975" s="426"/>
    </row>
    <row r="976" spans="1:8" ht="12.75" customHeight="1">
      <c r="A976" s="220"/>
      <c r="B976" s="221"/>
      <c r="C976" s="429" t="s">
        <v>437</v>
      </c>
      <c r="D976" s="402"/>
      <c r="E976" s="406" t="s">
        <v>438</v>
      </c>
      <c r="F976" s="387"/>
      <c r="G976" s="387"/>
      <c r="H976" s="430"/>
    </row>
    <row r="977" spans="1:8" ht="12.75" customHeight="1">
      <c r="A977" s="220"/>
      <c r="B977" s="221"/>
      <c r="C977" s="431" t="s">
        <v>439</v>
      </c>
      <c r="D977" s="432"/>
      <c r="E977" s="420" t="s">
        <v>440</v>
      </c>
      <c r="F977" s="418"/>
      <c r="G977" s="418"/>
      <c r="H977" s="419"/>
    </row>
    <row r="978" spans="1:8" ht="12.75" customHeight="1">
      <c r="A978" s="260" t="s">
        <v>441</v>
      </c>
      <c r="B978" s="228" t="s">
        <v>442</v>
      </c>
      <c r="C978" s="228"/>
      <c r="D978" s="228"/>
      <c r="E978" s="228" t="s">
        <v>845</v>
      </c>
      <c r="F978" s="228"/>
      <c r="G978" s="262" t="s">
        <v>846</v>
      </c>
      <c r="H978" s="269"/>
    </row>
    <row r="979" spans="1:8" ht="12.75" customHeight="1">
      <c r="A979" s="264" t="s">
        <v>445</v>
      </c>
      <c r="B979" s="234" t="s">
        <v>446</v>
      </c>
      <c r="C979" s="234" t="s">
        <v>443</v>
      </c>
      <c r="D979" s="234" t="s">
        <v>444</v>
      </c>
      <c r="E979" s="266" t="s">
        <v>447</v>
      </c>
      <c r="F979" s="234" t="s">
        <v>444</v>
      </c>
      <c r="G979" s="237" t="s">
        <v>448</v>
      </c>
      <c r="H979" s="238" t="s">
        <v>444</v>
      </c>
    </row>
    <row r="980" spans="1:8" ht="12.75" customHeight="1">
      <c r="A980" s="239"/>
      <c r="B980" s="240"/>
      <c r="C980" s="241"/>
      <c r="D980" s="241"/>
      <c r="E980" s="241"/>
      <c r="F980" s="241"/>
      <c r="G980" s="243"/>
      <c r="H980" s="244"/>
    </row>
    <row r="981" spans="1:8" ht="12.75" customHeight="1">
      <c r="A981" s="245"/>
      <c r="B981" s="246" t="s">
        <v>847</v>
      </c>
      <c r="C981" s="247"/>
      <c r="D981" s="247"/>
      <c r="E981" s="247"/>
      <c r="F981" s="247"/>
      <c r="G981" s="249"/>
      <c r="H981" s="250"/>
    </row>
    <row r="982" spans="1:8" ht="12.75" customHeight="1">
      <c r="A982" s="245">
        <v>16730</v>
      </c>
      <c r="B982" s="246" t="s">
        <v>848</v>
      </c>
      <c r="C982" s="247" t="s">
        <v>849</v>
      </c>
      <c r="D982" s="247" t="s">
        <v>623</v>
      </c>
      <c r="E982" s="248" t="s">
        <v>849</v>
      </c>
      <c r="F982" s="247" t="s">
        <v>850</v>
      </c>
      <c r="G982" s="249" t="s">
        <v>851</v>
      </c>
      <c r="H982" s="250" t="s">
        <v>483</v>
      </c>
    </row>
    <row r="983" spans="1:8" ht="12.75" customHeight="1">
      <c r="A983" s="245"/>
      <c r="B983" s="246"/>
      <c r="C983" s="247">
        <v>51021</v>
      </c>
      <c r="D983" s="247"/>
      <c r="E983" s="247" t="s">
        <v>852</v>
      </c>
      <c r="F983" s="247"/>
      <c r="G983" s="249">
        <v>51017</v>
      </c>
      <c r="H983" s="250"/>
    </row>
    <row r="1012" spans="1:8" ht="12.75" customHeight="1">
      <c r="A1012" s="421" t="s">
        <v>477</v>
      </c>
      <c r="B1012" s="387"/>
      <c r="C1012" s="387"/>
      <c r="D1012" s="387"/>
      <c r="E1012" s="387"/>
      <c r="F1012" s="387"/>
      <c r="G1012" s="387"/>
      <c r="H1012" s="387"/>
    </row>
    <row r="1013" spans="1:8" ht="12.75" customHeight="1">
      <c r="A1013" s="421" t="s">
        <v>432</v>
      </c>
      <c r="B1013" s="387"/>
      <c r="C1013" s="387"/>
      <c r="D1013" s="387"/>
      <c r="E1013" s="387"/>
      <c r="F1013" s="387"/>
      <c r="G1013" s="387"/>
      <c r="H1013" s="387"/>
    </row>
    <row r="1014" spans="1:8" ht="12.75" customHeight="1">
      <c r="A1014" s="421" t="s">
        <v>433</v>
      </c>
      <c r="B1014" s="387"/>
      <c r="C1014" s="387"/>
      <c r="D1014" s="387"/>
      <c r="E1014" s="387"/>
      <c r="F1014" s="387"/>
      <c r="G1014" s="387"/>
      <c r="H1014" s="387"/>
    </row>
    <row r="1015" spans="1:8" ht="12.75" customHeight="1">
      <c r="A1015" s="257"/>
      <c r="B1015" s="258"/>
      <c r="C1015" s="257"/>
      <c r="D1015" s="257"/>
      <c r="E1015" s="257"/>
      <c r="F1015" s="257"/>
      <c r="G1015" s="257"/>
      <c r="H1015" s="257"/>
    </row>
    <row r="1016" spans="1:8" ht="12.75" customHeight="1">
      <c r="A1016" s="222" t="s">
        <v>853</v>
      </c>
      <c r="B1016" s="258"/>
      <c r="C1016" s="220"/>
      <c r="D1016" s="220"/>
      <c r="E1016" s="220"/>
      <c r="F1016" s="220"/>
      <c r="G1016" s="220"/>
      <c r="H1016" s="220"/>
    </row>
    <row r="1017" spans="1:8" ht="12.75" customHeight="1">
      <c r="A1017" s="222"/>
      <c r="B1017" s="258"/>
      <c r="C1017" s="220"/>
      <c r="D1017" s="220"/>
      <c r="E1017" s="220"/>
      <c r="F1017" s="220"/>
      <c r="G1017" s="220"/>
      <c r="H1017" s="220"/>
    </row>
    <row r="1018" spans="1:8" ht="12.75" customHeight="1">
      <c r="A1018" s="220"/>
      <c r="B1018" s="221"/>
      <c r="C1018" s="427" t="s">
        <v>435</v>
      </c>
      <c r="D1018" s="424"/>
      <c r="E1018" s="428" t="s">
        <v>436</v>
      </c>
      <c r="F1018" s="409"/>
      <c r="G1018" s="409"/>
      <c r="H1018" s="426"/>
    </row>
    <row r="1019" spans="1:8" ht="12.75" customHeight="1">
      <c r="A1019" s="220"/>
      <c r="B1019" s="221"/>
      <c r="C1019" s="429" t="s">
        <v>437</v>
      </c>
      <c r="D1019" s="402"/>
      <c r="E1019" s="406" t="s">
        <v>438</v>
      </c>
      <c r="F1019" s="387"/>
      <c r="G1019" s="387"/>
      <c r="H1019" s="430"/>
    </row>
    <row r="1020" spans="1:8" ht="12.75" customHeight="1">
      <c r="A1020" s="220"/>
      <c r="B1020" s="221"/>
      <c r="C1020" s="431" t="s">
        <v>439</v>
      </c>
      <c r="D1020" s="432"/>
      <c r="E1020" s="420" t="s">
        <v>440</v>
      </c>
      <c r="F1020" s="418"/>
      <c r="G1020" s="418"/>
      <c r="H1020" s="419"/>
    </row>
    <row r="1021" spans="1:8" ht="12.75" customHeight="1">
      <c r="A1021" s="260" t="s">
        <v>441</v>
      </c>
      <c r="B1021" s="261" t="s">
        <v>442</v>
      </c>
      <c r="C1021" s="228"/>
      <c r="D1021" s="228"/>
      <c r="E1021" s="228" t="s">
        <v>854</v>
      </c>
      <c r="F1021" s="228"/>
      <c r="G1021" s="262" t="s">
        <v>855</v>
      </c>
      <c r="H1021" s="269"/>
    </row>
    <row r="1022" spans="1:8" ht="12.75" customHeight="1">
      <c r="A1022" s="264" t="s">
        <v>445</v>
      </c>
      <c r="B1022" s="265" t="s">
        <v>446</v>
      </c>
      <c r="C1022" s="234" t="s">
        <v>443</v>
      </c>
      <c r="D1022" s="234" t="s">
        <v>444</v>
      </c>
      <c r="E1022" s="266" t="s">
        <v>447</v>
      </c>
      <c r="F1022" s="234" t="s">
        <v>444</v>
      </c>
      <c r="G1022" s="237" t="s">
        <v>448</v>
      </c>
      <c r="H1022" s="238" t="s">
        <v>444</v>
      </c>
    </row>
    <row r="1023" spans="1:8" ht="12.75" customHeight="1">
      <c r="A1023" s="277"/>
      <c r="B1023" s="310"/>
      <c r="C1023" s="227"/>
      <c r="D1023" s="227"/>
      <c r="E1023" s="227"/>
      <c r="F1023" s="227"/>
      <c r="G1023" s="311"/>
      <c r="H1023" s="280"/>
    </row>
    <row r="1024" spans="1:8" ht="12.75" customHeight="1">
      <c r="A1024" s="245"/>
      <c r="B1024" s="246" t="s">
        <v>856</v>
      </c>
      <c r="C1024" s="247" t="s">
        <v>857</v>
      </c>
      <c r="D1024" s="247" t="s">
        <v>690</v>
      </c>
      <c r="E1024" s="247" t="s">
        <v>804</v>
      </c>
      <c r="F1024" s="247" t="s">
        <v>453</v>
      </c>
      <c r="G1024" s="249" t="s">
        <v>857</v>
      </c>
      <c r="H1024" s="250" t="s">
        <v>455</v>
      </c>
    </row>
    <row r="1025" spans="1:8" ht="12.75" customHeight="1">
      <c r="A1025" s="245">
        <v>19990989</v>
      </c>
      <c r="B1025" s="246" t="s">
        <v>858</v>
      </c>
      <c r="C1025" s="247">
        <v>122513</v>
      </c>
      <c r="D1025" s="247"/>
      <c r="E1025" s="247">
        <v>122513</v>
      </c>
      <c r="F1025" s="247"/>
      <c r="G1025" s="249">
        <v>122512</v>
      </c>
      <c r="H1025" s="250"/>
    </row>
    <row r="1026" spans="1:8" ht="12.75" customHeight="1">
      <c r="A1026" s="295"/>
      <c r="B1026" s="312"/>
      <c r="C1026" s="246"/>
      <c r="D1026" s="246"/>
      <c r="E1026" s="246"/>
      <c r="F1026" s="221"/>
      <c r="G1026" s="313"/>
      <c r="H1026" s="221"/>
    </row>
    <row r="1027" spans="1:8" ht="12.75" customHeight="1">
      <c r="A1027" s="295"/>
      <c r="B1027" s="246" t="s">
        <v>859</v>
      </c>
      <c r="C1027" s="247" t="s">
        <v>489</v>
      </c>
      <c r="D1027" s="246"/>
      <c r="E1027" s="247" t="s">
        <v>489</v>
      </c>
      <c r="F1027" s="221"/>
      <c r="G1027" s="250" t="s">
        <v>490</v>
      </c>
      <c r="H1027" s="221"/>
    </row>
    <row r="1028" spans="1:8" ht="12.75" customHeight="1">
      <c r="A1028" s="314">
        <v>930769</v>
      </c>
      <c r="B1028" s="246" t="s">
        <v>860</v>
      </c>
      <c r="C1028" s="247" t="s">
        <v>493</v>
      </c>
      <c r="D1028" s="246"/>
      <c r="E1028" s="247" t="s">
        <v>493</v>
      </c>
      <c r="F1028" s="246"/>
      <c r="G1028" s="249" t="s">
        <v>492</v>
      </c>
      <c r="H1028" s="221"/>
    </row>
    <row r="1058" spans="1:8" ht="12.75" customHeight="1">
      <c r="A1058" s="421" t="s">
        <v>477</v>
      </c>
      <c r="B1058" s="387"/>
      <c r="C1058" s="387"/>
      <c r="D1058" s="387"/>
      <c r="E1058" s="387"/>
      <c r="F1058" s="387"/>
      <c r="G1058" s="387"/>
      <c r="H1058" s="387"/>
    </row>
    <row r="1059" spans="1:8" ht="12.75" customHeight="1">
      <c r="A1059" s="421" t="s">
        <v>432</v>
      </c>
      <c r="B1059" s="387"/>
      <c r="C1059" s="387"/>
      <c r="D1059" s="387"/>
      <c r="E1059" s="387"/>
      <c r="F1059" s="387"/>
      <c r="G1059" s="387"/>
      <c r="H1059" s="387"/>
    </row>
    <row r="1060" spans="1:8" ht="12.75" customHeight="1">
      <c r="A1060" s="421" t="s">
        <v>433</v>
      </c>
      <c r="B1060" s="387"/>
      <c r="C1060" s="387"/>
      <c r="D1060" s="387"/>
      <c r="E1060" s="387"/>
      <c r="F1060" s="387"/>
      <c r="G1060" s="387"/>
      <c r="H1060" s="387"/>
    </row>
    <row r="1061" spans="1:8" ht="12.75" customHeight="1">
      <c r="A1061" s="220"/>
      <c r="B1061" s="221"/>
      <c r="C1061" s="220"/>
      <c r="D1061" s="220"/>
      <c r="E1061" s="220"/>
      <c r="F1061" s="220"/>
      <c r="G1061" s="220"/>
      <c r="H1061" s="220"/>
    </row>
    <row r="1062" spans="1:8" ht="12.75" customHeight="1">
      <c r="A1062" s="222" t="s">
        <v>861</v>
      </c>
      <c r="B1062" s="258"/>
      <c r="C1062" s="220"/>
      <c r="D1062" s="220"/>
      <c r="E1062" s="220"/>
      <c r="F1062" s="220"/>
      <c r="G1062" s="220"/>
      <c r="H1062" s="220"/>
    </row>
    <row r="1063" spans="1:8" ht="12.75" customHeight="1">
      <c r="A1063" s="222"/>
      <c r="B1063" s="258"/>
      <c r="C1063" s="220"/>
      <c r="D1063" s="220"/>
      <c r="E1063" s="220"/>
      <c r="F1063" s="220"/>
      <c r="G1063" s="220"/>
      <c r="H1063" s="220"/>
    </row>
    <row r="1064" spans="1:8" ht="12.75" customHeight="1">
      <c r="A1064" s="220"/>
      <c r="B1064" s="221"/>
      <c r="C1064" s="427" t="s">
        <v>435</v>
      </c>
      <c r="D1064" s="424"/>
      <c r="E1064" s="428" t="s">
        <v>436</v>
      </c>
      <c r="F1064" s="409"/>
      <c r="G1064" s="409"/>
      <c r="H1064" s="426"/>
    </row>
    <row r="1065" spans="1:8" ht="12.75" customHeight="1">
      <c r="A1065" s="220"/>
      <c r="B1065" s="221"/>
      <c r="C1065" s="429" t="s">
        <v>437</v>
      </c>
      <c r="D1065" s="402"/>
      <c r="E1065" s="406" t="s">
        <v>438</v>
      </c>
      <c r="F1065" s="387"/>
      <c r="G1065" s="387"/>
      <c r="H1065" s="430"/>
    </row>
    <row r="1066" spans="1:8" ht="12.75" customHeight="1">
      <c r="A1066" s="220"/>
      <c r="B1066" s="221"/>
      <c r="C1066" s="431" t="s">
        <v>439</v>
      </c>
      <c r="D1066" s="432"/>
      <c r="E1066" s="420" t="s">
        <v>440</v>
      </c>
      <c r="F1066" s="418"/>
      <c r="G1066" s="418"/>
      <c r="H1066" s="419"/>
    </row>
    <row r="1067" spans="1:8" ht="12.75" customHeight="1">
      <c r="A1067" s="260" t="s">
        <v>441</v>
      </c>
      <c r="B1067" s="228" t="s">
        <v>442</v>
      </c>
      <c r="C1067" s="228"/>
      <c r="D1067" s="228"/>
      <c r="E1067" s="228" t="s">
        <v>443</v>
      </c>
      <c r="F1067" s="228"/>
      <c r="G1067" s="262" t="s">
        <v>862</v>
      </c>
      <c r="H1067" s="269"/>
    </row>
    <row r="1068" spans="1:8" ht="12.75" customHeight="1">
      <c r="A1068" s="264" t="s">
        <v>445</v>
      </c>
      <c r="B1068" s="234" t="s">
        <v>446</v>
      </c>
      <c r="C1068" s="234" t="s">
        <v>443</v>
      </c>
      <c r="D1068" s="234" t="s">
        <v>444</v>
      </c>
      <c r="E1068" s="266" t="s">
        <v>447</v>
      </c>
      <c r="F1068" s="234" t="s">
        <v>444</v>
      </c>
      <c r="G1068" s="237" t="s">
        <v>448</v>
      </c>
      <c r="H1068" s="238" t="s">
        <v>444</v>
      </c>
    </row>
    <row r="1069" spans="1:8" ht="12.75" customHeight="1">
      <c r="A1069" s="239"/>
      <c r="B1069" s="240"/>
      <c r="C1069" s="241"/>
      <c r="D1069" s="241"/>
      <c r="E1069" s="241"/>
      <c r="F1069" s="241"/>
      <c r="G1069" s="243"/>
      <c r="H1069" s="244"/>
    </row>
    <row r="1070" spans="1:8" ht="12.75" customHeight="1">
      <c r="A1070" s="245"/>
      <c r="B1070" s="246" t="s">
        <v>863</v>
      </c>
      <c r="C1070" s="247" t="s">
        <v>458</v>
      </c>
      <c r="D1070" s="247" t="s">
        <v>459</v>
      </c>
      <c r="E1070" s="247" t="s">
        <v>460</v>
      </c>
      <c r="F1070" s="247" t="s">
        <v>455</v>
      </c>
      <c r="G1070" s="249" t="s">
        <v>458</v>
      </c>
      <c r="H1070" s="250" t="s">
        <v>461</v>
      </c>
    </row>
    <row r="1071" spans="1:8" ht="12.75" customHeight="1">
      <c r="A1071" s="245">
        <v>0</v>
      </c>
      <c r="B1071" s="246" t="s">
        <v>462</v>
      </c>
      <c r="C1071" s="247">
        <v>120518</v>
      </c>
      <c r="D1071" s="247"/>
      <c r="E1071" s="248">
        <v>120518</v>
      </c>
      <c r="F1071" s="247"/>
      <c r="G1071" s="249">
        <v>120517</v>
      </c>
      <c r="H1071" s="250"/>
    </row>
    <row r="1101" spans="1:8" ht="12.75" customHeight="1">
      <c r="A1101" s="421" t="s">
        <v>477</v>
      </c>
      <c r="B1101" s="387"/>
      <c r="C1101" s="387"/>
      <c r="D1101" s="387"/>
      <c r="E1101" s="387"/>
      <c r="F1101" s="387"/>
      <c r="G1101" s="387"/>
      <c r="H1101" s="387"/>
    </row>
    <row r="1102" spans="1:8" ht="12.75" customHeight="1">
      <c r="A1102" s="421" t="s">
        <v>432</v>
      </c>
      <c r="B1102" s="387"/>
      <c r="C1102" s="387"/>
      <c r="D1102" s="387"/>
      <c r="E1102" s="387"/>
      <c r="F1102" s="387"/>
      <c r="G1102" s="387"/>
      <c r="H1102" s="387"/>
    </row>
    <row r="1103" spans="1:8" ht="12.75" customHeight="1">
      <c r="A1103" s="421" t="s">
        <v>433</v>
      </c>
      <c r="B1103" s="387"/>
      <c r="C1103" s="387"/>
      <c r="D1103" s="387"/>
      <c r="E1103" s="387"/>
      <c r="F1103" s="387"/>
      <c r="G1103" s="387"/>
      <c r="H1103" s="387"/>
    </row>
    <row r="1105" spans="1:8" ht="12.75" customHeight="1">
      <c r="A1105" s="222" t="s">
        <v>864</v>
      </c>
      <c r="B1105" s="258"/>
      <c r="C1105" s="220"/>
      <c r="D1105" s="220"/>
      <c r="E1105" s="220"/>
      <c r="F1105" s="220"/>
      <c r="G1105" s="220"/>
      <c r="H1105" s="220"/>
    </row>
    <row r="1106" spans="1:8" ht="12.75" customHeight="1">
      <c r="A1106" s="220"/>
      <c r="B1106" s="221"/>
      <c r="C1106" s="427" t="s">
        <v>435</v>
      </c>
      <c r="D1106" s="424"/>
      <c r="E1106" s="428" t="s">
        <v>436</v>
      </c>
      <c r="F1106" s="409"/>
      <c r="G1106" s="409"/>
      <c r="H1106" s="426"/>
    </row>
    <row r="1107" spans="1:8" ht="12.75" customHeight="1">
      <c r="A1107" s="220"/>
      <c r="B1107" s="221"/>
      <c r="C1107" s="429" t="s">
        <v>437</v>
      </c>
      <c r="D1107" s="402"/>
      <c r="E1107" s="406" t="s">
        <v>438</v>
      </c>
      <c r="F1107" s="387"/>
      <c r="G1107" s="387"/>
      <c r="H1107" s="430"/>
    </row>
    <row r="1108" spans="1:8" ht="12.75" customHeight="1">
      <c r="A1108" s="220"/>
      <c r="B1108" s="221"/>
      <c r="C1108" s="431" t="s">
        <v>439</v>
      </c>
      <c r="D1108" s="432"/>
      <c r="E1108" s="420" t="s">
        <v>440</v>
      </c>
      <c r="F1108" s="418"/>
      <c r="G1108" s="418"/>
      <c r="H1108" s="419"/>
    </row>
    <row r="1109" spans="1:8" ht="12.75" customHeight="1">
      <c r="A1109" s="260" t="s">
        <v>441</v>
      </c>
      <c r="B1109" s="228" t="s">
        <v>442</v>
      </c>
      <c r="C1109" s="228"/>
      <c r="D1109" s="228"/>
      <c r="E1109" s="228" t="s">
        <v>865</v>
      </c>
      <c r="F1109" s="228"/>
      <c r="G1109" s="262" t="s">
        <v>866</v>
      </c>
      <c r="H1109" s="269"/>
    </row>
    <row r="1110" spans="1:8" ht="12.75" customHeight="1">
      <c r="A1110" s="264" t="s">
        <v>445</v>
      </c>
      <c r="B1110" s="234" t="s">
        <v>446</v>
      </c>
      <c r="C1110" s="234" t="s">
        <v>443</v>
      </c>
      <c r="D1110" s="234" t="s">
        <v>444</v>
      </c>
      <c r="E1110" s="266" t="s">
        <v>447</v>
      </c>
      <c r="F1110" s="234" t="s">
        <v>444</v>
      </c>
      <c r="G1110" s="237" t="s">
        <v>448</v>
      </c>
      <c r="H1110" s="238" t="s">
        <v>444</v>
      </c>
    </row>
    <row r="1111" spans="1:8" ht="12.75" customHeight="1">
      <c r="A1111" s="239"/>
      <c r="B1111" s="315"/>
      <c r="C1111" s="241"/>
      <c r="D1111" s="257"/>
      <c r="E1111" s="241"/>
      <c r="F1111" s="257"/>
      <c r="G1111" s="243"/>
      <c r="H1111" s="244"/>
    </row>
    <row r="1112" spans="1:8" ht="12.75" customHeight="1">
      <c r="A1112" s="245"/>
      <c r="B1112" s="281" t="s">
        <v>867</v>
      </c>
      <c r="C1112" s="247" t="s">
        <v>732</v>
      </c>
      <c r="D1112" s="268" t="s">
        <v>733</v>
      </c>
      <c r="E1112" s="247" t="s">
        <v>470</v>
      </c>
      <c r="F1112" s="268" t="s">
        <v>471</v>
      </c>
      <c r="G1112" s="249" t="s">
        <v>868</v>
      </c>
      <c r="H1112" s="250" t="s">
        <v>529</v>
      </c>
    </row>
    <row r="1113" spans="1:8" ht="12.75" customHeight="1">
      <c r="A1113" s="245">
        <v>960484</v>
      </c>
      <c r="B1113" s="281" t="s">
        <v>869</v>
      </c>
      <c r="C1113" s="247">
        <v>41518</v>
      </c>
      <c r="D1113" s="268"/>
      <c r="E1113" s="247">
        <v>41517</v>
      </c>
      <c r="F1113" s="268"/>
      <c r="G1113" s="249">
        <v>41516</v>
      </c>
      <c r="H1113" s="250"/>
    </row>
    <row r="1114" spans="1:8" ht="12.75" customHeight="1">
      <c r="A1114" s="245"/>
      <c r="B1114" s="281"/>
      <c r="C1114" s="247"/>
      <c r="D1114" s="268"/>
      <c r="E1114" s="247"/>
      <c r="F1114" s="268"/>
      <c r="G1114" s="249"/>
      <c r="H1114" s="250"/>
    </row>
    <row r="1115" spans="1:8" ht="12.75" customHeight="1">
      <c r="A1115" s="245"/>
      <c r="B1115" s="281" t="s">
        <v>870</v>
      </c>
      <c r="C1115" s="247" t="s">
        <v>871</v>
      </c>
      <c r="D1115" s="268" t="s">
        <v>469</v>
      </c>
      <c r="E1115" s="247" t="s">
        <v>872</v>
      </c>
      <c r="F1115" s="268" t="s">
        <v>529</v>
      </c>
      <c r="G1115" s="249" t="s">
        <v>873</v>
      </c>
      <c r="H1115" s="250" t="s">
        <v>461</v>
      </c>
    </row>
    <row r="1116" spans="1:8" ht="12.75" customHeight="1">
      <c r="A1116" s="245">
        <v>940577</v>
      </c>
      <c r="B1116" s="281" t="s">
        <v>874</v>
      </c>
      <c r="C1116" s="247">
        <v>111017</v>
      </c>
      <c r="D1116" s="268"/>
      <c r="E1116" s="247">
        <v>111017</v>
      </c>
      <c r="F1116" s="268"/>
      <c r="G1116" s="249">
        <v>120557</v>
      </c>
      <c r="H1116" s="250"/>
    </row>
    <row r="1117" spans="1:8" ht="12.75" customHeight="1">
      <c r="A1117" s="245"/>
      <c r="B1117" s="281"/>
      <c r="C1117" s="247"/>
      <c r="D1117" s="268"/>
      <c r="E1117" s="247"/>
      <c r="F1117" s="268"/>
      <c r="G1117" s="249"/>
      <c r="H1117" s="250"/>
    </row>
    <row r="1118" spans="1:8" ht="12.75" customHeight="1">
      <c r="A1118" s="245"/>
      <c r="B1118" s="307" t="s">
        <v>875</v>
      </c>
      <c r="C1118" s="248" t="s">
        <v>876</v>
      </c>
      <c r="D1118" s="268" t="s">
        <v>516</v>
      </c>
      <c r="E1118" s="247" t="s">
        <v>876</v>
      </c>
      <c r="F1118" s="268" t="s">
        <v>502</v>
      </c>
      <c r="G1118" s="249" t="s">
        <v>877</v>
      </c>
      <c r="H1118" s="250" t="s">
        <v>471</v>
      </c>
    </row>
    <row r="1119" spans="1:8" ht="12.75" customHeight="1">
      <c r="A1119" s="245">
        <v>11368</v>
      </c>
      <c r="B1119" s="307" t="s">
        <v>878</v>
      </c>
      <c r="C1119" s="248">
        <v>80517</v>
      </c>
      <c r="D1119" s="268"/>
      <c r="E1119" s="247">
        <v>80517</v>
      </c>
      <c r="F1119" s="268"/>
      <c r="G1119" s="249">
        <v>80516</v>
      </c>
      <c r="H1119" s="250"/>
    </row>
    <row r="1121" spans="1:7" ht="12.75" customHeight="1">
      <c r="A1121" s="245"/>
      <c r="B1121" s="297" t="s">
        <v>879</v>
      </c>
      <c r="C1121" s="247" t="s">
        <v>528</v>
      </c>
      <c r="D1121" s="268"/>
      <c r="E1121" s="247" t="s">
        <v>880</v>
      </c>
      <c r="F1121" s="268"/>
      <c r="G1121" s="249" t="s">
        <v>470</v>
      </c>
    </row>
    <row r="1122" spans="1:7" ht="12.75" customHeight="1">
      <c r="A1122" s="245">
        <v>970276</v>
      </c>
      <c r="B1122" s="297" t="s">
        <v>881</v>
      </c>
      <c r="C1122" s="248">
        <v>41516</v>
      </c>
      <c r="D1122" s="268"/>
      <c r="E1122" s="247">
        <v>41531</v>
      </c>
      <c r="F1122" s="268"/>
      <c r="G1122" s="249">
        <v>41517</v>
      </c>
    </row>
    <row r="1123" spans="1:7" ht="12.75" customHeight="1">
      <c r="A1123" s="245"/>
      <c r="B1123" s="297"/>
      <c r="C1123" s="248"/>
      <c r="D1123" s="268"/>
      <c r="E1123" s="247" t="s">
        <v>882</v>
      </c>
      <c r="F1123" s="268"/>
      <c r="G1123" s="249"/>
    </row>
    <row r="1124" spans="1:7" ht="12.75" customHeight="1">
      <c r="A1124" s="251"/>
      <c r="B1124" s="299"/>
      <c r="C1124" s="253"/>
      <c r="D1124" s="300"/>
      <c r="E1124" s="253"/>
      <c r="F1124" s="300"/>
      <c r="G1124" s="255"/>
    </row>
    <row r="1125" spans="1:7" ht="12.75" customHeight="1">
      <c r="A1125" s="257"/>
      <c r="B1125" s="258"/>
      <c r="C1125" s="257"/>
      <c r="D1125" s="257"/>
      <c r="E1125" s="257"/>
      <c r="F1125" s="257"/>
      <c r="G1125" s="257"/>
    </row>
    <row r="1126" spans="1:7" ht="12.75" customHeight="1">
      <c r="A1126" s="259" t="s">
        <v>475</v>
      </c>
      <c r="B1126" s="258"/>
      <c r="C1126" s="257"/>
      <c r="D1126" s="257"/>
      <c r="E1126" s="257"/>
      <c r="F1126" s="257"/>
      <c r="G1126" s="257"/>
    </row>
    <row r="1127" spans="1:7" ht="12.75" customHeight="1">
      <c r="A1127" s="259" t="s">
        <v>476</v>
      </c>
      <c r="B1127" s="221"/>
      <c r="C1127" s="220"/>
      <c r="D1127" s="220"/>
      <c r="E1127" s="220"/>
      <c r="F1127" s="220"/>
      <c r="G1127" s="220"/>
    </row>
    <row r="1145" spans="1:8" ht="12.75" customHeight="1">
      <c r="A1145" s="421" t="s">
        <v>477</v>
      </c>
      <c r="B1145" s="387"/>
      <c r="C1145" s="387"/>
      <c r="D1145" s="387"/>
      <c r="E1145" s="387"/>
      <c r="F1145" s="387"/>
      <c r="G1145" s="387"/>
      <c r="H1145" s="387"/>
    </row>
    <row r="1146" spans="1:8" ht="12.75" customHeight="1">
      <c r="A1146" s="421" t="s">
        <v>432</v>
      </c>
      <c r="B1146" s="387"/>
      <c r="C1146" s="387"/>
      <c r="D1146" s="387"/>
      <c r="E1146" s="387"/>
      <c r="F1146" s="387"/>
      <c r="G1146" s="387"/>
      <c r="H1146" s="387"/>
    </row>
    <row r="1147" spans="1:8" ht="12.75" customHeight="1">
      <c r="A1147" s="421" t="s">
        <v>433</v>
      </c>
      <c r="B1147" s="387"/>
      <c r="C1147" s="387"/>
      <c r="D1147" s="387"/>
      <c r="E1147" s="387"/>
      <c r="F1147" s="387"/>
      <c r="G1147" s="387"/>
      <c r="H1147" s="387"/>
    </row>
    <row r="1148" spans="1:8" ht="12.75" customHeight="1">
      <c r="A1148" s="257"/>
      <c r="B1148" s="258"/>
      <c r="C1148" s="257"/>
      <c r="D1148" s="257"/>
      <c r="E1148" s="257"/>
      <c r="F1148" s="257"/>
      <c r="G1148" s="257"/>
      <c r="H1148" s="257"/>
    </row>
    <row r="1149" spans="1:8" ht="12.75" customHeight="1">
      <c r="A1149" s="222" t="s">
        <v>883</v>
      </c>
      <c r="B1149" s="258"/>
      <c r="C1149" s="257"/>
      <c r="D1149" s="220"/>
      <c r="E1149" s="220"/>
      <c r="F1149" s="220"/>
      <c r="G1149" s="220"/>
      <c r="H1149" s="220"/>
    </row>
    <row r="1150" spans="1:8" ht="12.75" customHeight="1">
      <c r="A1150" s="222"/>
      <c r="B1150" s="258"/>
      <c r="C1150" s="257"/>
      <c r="D1150" s="220"/>
      <c r="E1150" s="220"/>
      <c r="F1150" s="220"/>
      <c r="G1150" s="220"/>
      <c r="H1150" s="220"/>
    </row>
    <row r="1151" spans="1:8" ht="12.75" customHeight="1">
      <c r="A1151" s="220"/>
      <c r="B1151" s="221"/>
      <c r="C1151" s="427" t="s">
        <v>435</v>
      </c>
      <c r="D1151" s="424"/>
      <c r="E1151" s="428" t="s">
        <v>436</v>
      </c>
      <c r="F1151" s="409"/>
      <c r="G1151" s="409"/>
      <c r="H1151" s="426"/>
    </row>
    <row r="1152" spans="1:8" ht="12.75" customHeight="1">
      <c r="A1152" s="220"/>
      <c r="B1152" s="221"/>
      <c r="C1152" s="429" t="s">
        <v>437</v>
      </c>
      <c r="D1152" s="402"/>
      <c r="E1152" s="406" t="s">
        <v>438</v>
      </c>
      <c r="F1152" s="387"/>
      <c r="G1152" s="387"/>
      <c r="H1152" s="430"/>
    </row>
    <row r="1153" spans="1:8" ht="12.75" customHeight="1">
      <c r="A1153" s="220"/>
      <c r="B1153" s="221"/>
      <c r="C1153" s="431" t="s">
        <v>439</v>
      </c>
      <c r="D1153" s="432"/>
      <c r="E1153" s="420" t="s">
        <v>440</v>
      </c>
      <c r="F1153" s="418"/>
      <c r="G1153" s="418"/>
      <c r="H1153" s="419"/>
    </row>
    <row r="1154" spans="1:8" ht="12.75" customHeight="1">
      <c r="A1154" s="260" t="s">
        <v>441</v>
      </c>
      <c r="B1154" s="228" t="s">
        <v>442</v>
      </c>
      <c r="C1154" s="228"/>
      <c r="D1154" s="228"/>
      <c r="E1154" s="228" t="s">
        <v>884</v>
      </c>
      <c r="F1154" s="228"/>
      <c r="G1154" s="262" t="s">
        <v>885</v>
      </c>
      <c r="H1154" s="269"/>
    </row>
    <row r="1155" spans="1:8" ht="12.75" customHeight="1">
      <c r="A1155" s="264" t="s">
        <v>445</v>
      </c>
      <c r="B1155" s="234" t="s">
        <v>446</v>
      </c>
      <c r="C1155" s="234" t="s">
        <v>443</v>
      </c>
      <c r="D1155" s="234" t="s">
        <v>444</v>
      </c>
      <c r="E1155" s="266" t="s">
        <v>447</v>
      </c>
      <c r="F1155" s="234" t="s">
        <v>444</v>
      </c>
      <c r="G1155" s="237" t="s">
        <v>448</v>
      </c>
      <c r="H1155" s="238" t="s">
        <v>444</v>
      </c>
    </row>
    <row r="1156" spans="1:8" ht="12.75" customHeight="1">
      <c r="A1156" s="239"/>
      <c r="B1156" s="240"/>
      <c r="C1156" s="242"/>
      <c r="D1156" s="241"/>
      <c r="E1156" s="242"/>
      <c r="F1156" s="257"/>
      <c r="G1156" s="243"/>
      <c r="H1156" s="244"/>
    </row>
    <row r="1157" spans="1:8" ht="12.75" customHeight="1">
      <c r="A1157" s="245"/>
      <c r="B1157" s="281" t="s">
        <v>886</v>
      </c>
      <c r="C1157" s="247" t="s">
        <v>887</v>
      </c>
      <c r="D1157" s="268" t="s">
        <v>613</v>
      </c>
      <c r="E1157" s="247" t="s">
        <v>880</v>
      </c>
      <c r="F1157" s="268" t="s">
        <v>625</v>
      </c>
      <c r="G1157" s="249" t="s">
        <v>470</v>
      </c>
      <c r="H1157" s="250" t="s">
        <v>471</v>
      </c>
    </row>
    <row r="1158" spans="1:8" ht="12.75" customHeight="1">
      <c r="A1158" s="245">
        <v>1682</v>
      </c>
      <c r="B1158" s="281" t="s">
        <v>888</v>
      </c>
      <c r="C1158" s="247">
        <v>41531</v>
      </c>
      <c r="D1158" s="268"/>
      <c r="E1158" s="247">
        <v>41531</v>
      </c>
      <c r="F1158" s="268"/>
      <c r="G1158" s="249">
        <v>41517</v>
      </c>
      <c r="H1158" s="250"/>
    </row>
    <row r="1159" spans="1:8" ht="12.75" customHeight="1">
      <c r="A1159" s="245"/>
      <c r="B1159" s="281"/>
      <c r="C1159" s="247"/>
      <c r="D1159" s="268"/>
      <c r="E1159" s="247"/>
      <c r="F1159" s="268"/>
      <c r="G1159" s="249"/>
      <c r="H1159" s="250"/>
    </row>
    <row r="1160" spans="1:8" ht="12.75" customHeight="1">
      <c r="A1160" s="245"/>
      <c r="B1160" s="281" t="s">
        <v>889</v>
      </c>
      <c r="C1160" s="247" t="s">
        <v>508</v>
      </c>
      <c r="D1160" s="268" t="s">
        <v>459</v>
      </c>
      <c r="E1160" s="247" t="s">
        <v>507</v>
      </c>
      <c r="F1160" s="268" t="s">
        <v>455</v>
      </c>
      <c r="G1160" s="249" t="s">
        <v>508</v>
      </c>
      <c r="H1160" s="250" t="s">
        <v>461</v>
      </c>
    </row>
    <row r="1161" spans="1:8" ht="12.75" customHeight="1">
      <c r="A1161" s="245">
        <v>9856</v>
      </c>
      <c r="B1161" s="281" t="s">
        <v>890</v>
      </c>
      <c r="C1161" s="247">
        <v>120558</v>
      </c>
      <c r="D1161" s="268"/>
      <c r="E1161" s="247">
        <v>120558</v>
      </c>
      <c r="F1161" s="268"/>
      <c r="G1161" s="249">
        <v>120557</v>
      </c>
      <c r="H1161" s="250"/>
    </row>
    <row r="1188" spans="1:8" ht="12.75" customHeight="1">
      <c r="A1188" s="421" t="s">
        <v>477</v>
      </c>
      <c r="B1188" s="387"/>
      <c r="C1188" s="387"/>
      <c r="D1188" s="387"/>
      <c r="E1188" s="387"/>
      <c r="F1188" s="387"/>
      <c r="G1188" s="387"/>
      <c r="H1188" s="387"/>
    </row>
    <row r="1189" spans="1:8" ht="12.75" customHeight="1">
      <c r="A1189" s="421" t="s">
        <v>432</v>
      </c>
      <c r="B1189" s="387"/>
      <c r="C1189" s="387"/>
      <c r="D1189" s="387"/>
      <c r="E1189" s="387"/>
      <c r="F1189" s="387"/>
      <c r="G1189" s="387"/>
      <c r="H1189" s="387"/>
    </row>
    <row r="1190" spans="1:8" ht="12.75" customHeight="1">
      <c r="A1190" s="421" t="s">
        <v>433</v>
      </c>
      <c r="B1190" s="387"/>
      <c r="C1190" s="387"/>
      <c r="D1190" s="387"/>
      <c r="E1190" s="387"/>
      <c r="F1190" s="387"/>
      <c r="G1190" s="387"/>
      <c r="H1190" s="387"/>
    </row>
    <row r="1191" spans="1:8" ht="12.75" customHeight="1">
      <c r="A1191" s="257"/>
      <c r="B1191" s="258"/>
      <c r="C1191" s="257"/>
      <c r="D1191" s="257"/>
      <c r="E1191" s="257"/>
      <c r="F1191" s="257"/>
      <c r="G1191" s="257"/>
      <c r="H1191" s="257"/>
    </row>
    <row r="1192" spans="1:8" ht="12.75" customHeight="1">
      <c r="A1192" s="222" t="s">
        <v>891</v>
      </c>
      <c r="B1192" s="258"/>
      <c r="C1192" s="257"/>
      <c r="D1192" s="220"/>
      <c r="E1192" s="220"/>
      <c r="F1192" s="220"/>
      <c r="G1192" s="220"/>
      <c r="H1192" s="220"/>
    </row>
    <row r="1193" spans="1:8" ht="12.75" customHeight="1">
      <c r="A1193" s="222"/>
      <c r="B1193" s="258"/>
      <c r="C1193" s="257"/>
      <c r="D1193" s="220"/>
      <c r="E1193" s="220"/>
      <c r="F1193" s="220"/>
      <c r="G1193" s="220"/>
      <c r="H1193" s="220"/>
    </row>
    <row r="1194" spans="1:8" ht="12.75" customHeight="1">
      <c r="A1194" s="220"/>
      <c r="B1194" s="221"/>
      <c r="C1194" s="427" t="s">
        <v>435</v>
      </c>
      <c r="D1194" s="424"/>
      <c r="E1194" s="428" t="s">
        <v>436</v>
      </c>
      <c r="F1194" s="409"/>
      <c r="G1194" s="409"/>
      <c r="H1194" s="426"/>
    </row>
    <row r="1195" spans="1:8" ht="12.75" customHeight="1">
      <c r="A1195" s="220"/>
      <c r="B1195" s="221"/>
      <c r="C1195" s="429" t="s">
        <v>437</v>
      </c>
      <c r="D1195" s="402"/>
      <c r="E1195" s="406" t="s">
        <v>438</v>
      </c>
      <c r="F1195" s="387"/>
      <c r="G1195" s="387"/>
      <c r="H1195" s="430"/>
    </row>
    <row r="1196" spans="1:8" ht="12.75" customHeight="1">
      <c r="A1196" s="220"/>
      <c r="B1196" s="221"/>
      <c r="C1196" s="431" t="s">
        <v>439</v>
      </c>
      <c r="D1196" s="432"/>
      <c r="E1196" s="420" t="s">
        <v>440</v>
      </c>
      <c r="F1196" s="418"/>
      <c r="G1196" s="418"/>
      <c r="H1196" s="419"/>
    </row>
    <row r="1197" spans="1:8" ht="12.75" customHeight="1">
      <c r="A1197" s="260" t="s">
        <v>441</v>
      </c>
      <c r="B1197" s="228" t="s">
        <v>442</v>
      </c>
      <c r="C1197" s="228"/>
      <c r="D1197" s="228"/>
      <c r="E1197" s="228" t="s">
        <v>892</v>
      </c>
      <c r="F1197" s="228"/>
      <c r="G1197" s="262" t="s">
        <v>893</v>
      </c>
      <c r="H1197" s="269"/>
    </row>
    <row r="1198" spans="1:8" ht="12.75" customHeight="1">
      <c r="A1198" s="264" t="s">
        <v>445</v>
      </c>
      <c r="B1198" s="234" t="s">
        <v>446</v>
      </c>
      <c r="C1198" s="234" t="s">
        <v>443</v>
      </c>
      <c r="D1198" s="234" t="s">
        <v>444</v>
      </c>
      <c r="E1198" s="266" t="s">
        <v>447</v>
      </c>
      <c r="F1198" s="234" t="s">
        <v>444</v>
      </c>
      <c r="G1198" s="237" t="s">
        <v>448</v>
      </c>
      <c r="H1198" s="238" t="s">
        <v>444</v>
      </c>
    </row>
    <row r="1199" spans="1:8" ht="12.75" customHeight="1">
      <c r="A1199" s="226"/>
      <c r="B1199" s="310"/>
      <c r="C1199" s="227"/>
      <c r="D1199" s="227"/>
      <c r="E1199" s="227"/>
      <c r="F1199" s="227"/>
      <c r="G1199" s="311"/>
      <c r="H1199" s="280"/>
    </row>
    <row r="1200" spans="1:8" ht="12.75" customHeight="1">
      <c r="A1200" s="245"/>
      <c r="B1200" s="246" t="s">
        <v>894</v>
      </c>
      <c r="C1200" s="247" t="s">
        <v>644</v>
      </c>
      <c r="D1200" s="247" t="s">
        <v>607</v>
      </c>
      <c r="E1200" s="247" t="s">
        <v>643</v>
      </c>
      <c r="F1200" s="247" t="s">
        <v>485</v>
      </c>
      <c r="G1200" s="249" t="s">
        <v>895</v>
      </c>
      <c r="H1200" s="250" t="s">
        <v>607</v>
      </c>
    </row>
    <row r="1201" spans="1:8" ht="12.75" customHeight="1">
      <c r="A1201" s="245">
        <v>950958</v>
      </c>
      <c r="B1201" s="246" t="s">
        <v>896</v>
      </c>
      <c r="C1201" s="247">
        <v>141016</v>
      </c>
      <c r="D1201" s="247"/>
      <c r="E1201" s="247">
        <v>141016</v>
      </c>
      <c r="F1201" s="247"/>
      <c r="G1201" s="249">
        <v>141015</v>
      </c>
      <c r="H1201" s="250"/>
    </row>
    <row r="1234" spans="1:8" ht="12.75" customHeight="1">
      <c r="A1234" s="421" t="s">
        <v>477</v>
      </c>
      <c r="B1234" s="387"/>
      <c r="C1234" s="387"/>
      <c r="D1234" s="387"/>
      <c r="E1234" s="387"/>
      <c r="F1234" s="387"/>
      <c r="G1234" s="387"/>
      <c r="H1234" s="387"/>
    </row>
    <row r="1235" spans="1:8" ht="12.75" customHeight="1">
      <c r="A1235" s="421" t="s">
        <v>432</v>
      </c>
      <c r="B1235" s="387"/>
      <c r="C1235" s="387"/>
      <c r="D1235" s="387"/>
      <c r="E1235" s="387"/>
      <c r="F1235" s="387"/>
      <c r="G1235" s="387"/>
      <c r="H1235" s="387"/>
    </row>
    <row r="1236" spans="1:8" ht="12.75" customHeight="1">
      <c r="A1236" s="421" t="s">
        <v>433</v>
      </c>
      <c r="B1236" s="387"/>
      <c r="C1236" s="387"/>
      <c r="D1236" s="387"/>
      <c r="E1236" s="387"/>
      <c r="F1236" s="387"/>
      <c r="G1236" s="387"/>
      <c r="H1236" s="387"/>
    </row>
    <row r="1237" spans="1:8" ht="12.75" customHeight="1">
      <c r="A1237" s="220"/>
      <c r="B1237" s="221"/>
      <c r="C1237" s="220"/>
      <c r="D1237" s="220"/>
      <c r="E1237" s="220"/>
      <c r="F1237" s="220"/>
      <c r="G1237" s="220"/>
      <c r="H1237" s="220"/>
    </row>
    <row r="1238" spans="1:8" ht="12.75" customHeight="1">
      <c r="A1238" s="303" t="s">
        <v>897</v>
      </c>
      <c r="B1238" s="258"/>
      <c r="C1238" s="220"/>
      <c r="D1238" s="220"/>
      <c r="E1238" s="220"/>
      <c r="F1238" s="220"/>
      <c r="G1238" s="220"/>
      <c r="H1238" s="220"/>
    </row>
    <row r="1239" spans="1:8" ht="12.75" customHeight="1">
      <c r="A1239" s="303"/>
      <c r="B1239" s="258"/>
      <c r="C1239" s="220"/>
      <c r="D1239" s="220"/>
      <c r="E1239" s="220"/>
      <c r="F1239" s="220"/>
      <c r="G1239" s="220"/>
      <c r="H1239" s="220"/>
    </row>
    <row r="1240" spans="1:8" ht="12.75" customHeight="1">
      <c r="A1240" s="220"/>
      <c r="B1240" s="221"/>
      <c r="C1240" s="427" t="s">
        <v>435</v>
      </c>
      <c r="D1240" s="424"/>
      <c r="E1240" s="428" t="s">
        <v>436</v>
      </c>
      <c r="F1240" s="409"/>
      <c r="G1240" s="409"/>
      <c r="H1240" s="426"/>
    </row>
    <row r="1241" spans="1:8" ht="12.75" customHeight="1">
      <c r="A1241" s="220"/>
      <c r="B1241" s="221"/>
      <c r="C1241" s="429" t="s">
        <v>437</v>
      </c>
      <c r="D1241" s="402"/>
      <c r="E1241" s="406" t="s">
        <v>438</v>
      </c>
      <c r="F1241" s="387"/>
      <c r="G1241" s="387"/>
      <c r="H1241" s="430"/>
    </row>
    <row r="1242" spans="1:8" ht="12.75" customHeight="1">
      <c r="A1242" s="220"/>
      <c r="B1242" s="221"/>
      <c r="C1242" s="431" t="s">
        <v>439</v>
      </c>
      <c r="D1242" s="432"/>
      <c r="E1242" s="420" t="s">
        <v>440</v>
      </c>
      <c r="F1242" s="418"/>
      <c r="G1242" s="418"/>
      <c r="H1242" s="419"/>
    </row>
    <row r="1243" spans="1:8" ht="12.75" customHeight="1">
      <c r="A1243" s="260" t="s">
        <v>441</v>
      </c>
      <c r="B1243" s="228" t="s">
        <v>442</v>
      </c>
      <c r="C1243" s="228"/>
      <c r="D1243" s="228"/>
      <c r="E1243" s="228" t="s">
        <v>898</v>
      </c>
      <c r="F1243" s="228"/>
      <c r="G1243" s="262" t="s">
        <v>899</v>
      </c>
      <c r="H1243" s="269"/>
    </row>
    <row r="1244" spans="1:8" ht="12.75" customHeight="1">
      <c r="A1244" s="264" t="s">
        <v>445</v>
      </c>
      <c r="B1244" s="234" t="s">
        <v>446</v>
      </c>
      <c r="C1244" s="234" t="s">
        <v>443</v>
      </c>
      <c r="D1244" s="234" t="s">
        <v>444</v>
      </c>
      <c r="E1244" s="266" t="s">
        <v>447</v>
      </c>
      <c r="F1244" s="234" t="s">
        <v>444</v>
      </c>
      <c r="G1244" s="237" t="s">
        <v>448</v>
      </c>
      <c r="H1244" s="238" t="s">
        <v>444</v>
      </c>
    </row>
    <row r="1245" spans="1:8" ht="12.75" customHeight="1">
      <c r="A1245" s="239"/>
      <c r="B1245" s="315"/>
      <c r="C1245" s="316"/>
      <c r="D1245" s="257"/>
      <c r="E1245" s="241"/>
      <c r="F1245" s="257"/>
      <c r="G1245" s="243"/>
      <c r="H1245" s="244"/>
    </row>
    <row r="1246" spans="1:8" ht="12.75" customHeight="1">
      <c r="A1246" s="245"/>
      <c r="B1246" s="281" t="s">
        <v>900</v>
      </c>
      <c r="C1246" s="247" t="s">
        <v>644</v>
      </c>
      <c r="D1246" s="268" t="s">
        <v>607</v>
      </c>
      <c r="E1246" s="247" t="s">
        <v>643</v>
      </c>
      <c r="F1246" s="268" t="s">
        <v>485</v>
      </c>
      <c r="G1246" s="249" t="s">
        <v>901</v>
      </c>
      <c r="H1246" s="250" t="s">
        <v>607</v>
      </c>
    </row>
    <row r="1247" spans="1:8" ht="12.75" customHeight="1">
      <c r="A1247" s="245">
        <v>0</v>
      </c>
      <c r="B1247" s="281" t="s">
        <v>462</v>
      </c>
      <c r="C1247" s="247">
        <v>141016</v>
      </c>
      <c r="D1247" s="268"/>
      <c r="E1247" s="247">
        <v>141016</v>
      </c>
      <c r="F1247" s="268"/>
      <c r="G1247" s="249">
        <v>141015</v>
      </c>
      <c r="H1247" s="250"/>
    </row>
    <row r="1249" spans="1:8" ht="12.75" customHeight="1">
      <c r="A1249" s="245"/>
      <c r="B1249" s="281" t="s">
        <v>902</v>
      </c>
      <c r="C1249" s="247" t="s">
        <v>644</v>
      </c>
      <c r="D1249" s="268" t="s">
        <v>607</v>
      </c>
      <c r="E1249" s="247" t="s">
        <v>643</v>
      </c>
      <c r="F1249" s="268" t="s">
        <v>485</v>
      </c>
      <c r="G1249" s="249" t="s">
        <v>901</v>
      </c>
      <c r="H1249" s="250" t="s">
        <v>607</v>
      </c>
    </row>
    <row r="1250" spans="1:8" ht="12.75" customHeight="1">
      <c r="A1250" s="245">
        <v>0</v>
      </c>
      <c r="B1250" s="281" t="s">
        <v>462</v>
      </c>
      <c r="C1250" s="247">
        <v>141016</v>
      </c>
      <c r="D1250" s="268"/>
      <c r="E1250" s="247">
        <v>141016</v>
      </c>
      <c r="F1250" s="268"/>
      <c r="G1250" s="249">
        <v>141015</v>
      </c>
      <c r="H1250" s="250"/>
    </row>
    <row r="1277" spans="1:8" ht="12.75" customHeight="1">
      <c r="A1277" s="421" t="s">
        <v>477</v>
      </c>
      <c r="B1277" s="387"/>
      <c r="C1277" s="387"/>
      <c r="D1277" s="387"/>
      <c r="E1277" s="387"/>
      <c r="F1277" s="387"/>
      <c r="G1277" s="387"/>
      <c r="H1277" s="387"/>
    </row>
    <row r="1278" spans="1:8" ht="12.75" customHeight="1">
      <c r="A1278" s="421" t="s">
        <v>432</v>
      </c>
      <c r="B1278" s="387"/>
      <c r="C1278" s="387"/>
      <c r="D1278" s="387"/>
      <c r="E1278" s="387"/>
      <c r="F1278" s="387"/>
      <c r="G1278" s="387"/>
      <c r="H1278" s="387"/>
    </row>
    <row r="1279" spans="1:8" ht="12.75" customHeight="1">
      <c r="A1279" s="421" t="s">
        <v>433</v>
      </c>
      <c r="B1279" s="387"/>
      <c r="C1279" s="387"/>
      <c r="D1279" s="387"/>
      <c r="E1279" s="387"/>
      <c r="F1279" s="387"/>
      <c r="G1279" s="387"/>
      <c r="H1279" s="387"/>
    </row>
    <row r="1281" spans="1:8" ht="12.75" customHeight="1">
      <c r="A1281" s="303" t="s">
        <v>903</v>
      </c>
      <c r="B1281" s="258"/>
      <c r="C1281" s="220"/>
      <c r="D1281" s="220"/>
      <c r="E1281" s="220"/>
      <c r="F1281" s="220"/>
      <c r="G1281" s="220"/>
      <c r="H1281" s="220"/>
    </row>
    <row r="1282" spans="1:8" ht="12.75" customHeight="1">
      <c r="A1282" s="303"/>
      <c r="B1282" s="258"/>
      <c r="C1282" s="220"/>
      <c r="D1282" s="220"/>
      <c r="E1282" s="220"/>
      <c r="F1282" s="220"/>
      <c r="G1282" s="220"/>
      <c r="H1282" s="220"/>
    </row>
    <row r="1283" spans="1:8" ht="12.75" customHeight="1">
      <c r="A1283" s="220"/>
      <c r="B1283" s="221"/>
      <c r="C1283" s="427" t="s">
        <v>435</v>
      </c>
      <c r="D1283" s="424"/>
      <c r="E1283" s="428" t="s">
        <v>436</v>
      </c>
      <c r="F1283" s="409"/>
      <c r="G1283" s="409"/>
      <c r="H1283" s="426"/>
    </row>
    <row r="1284" spans="1:8" ht="12.75" customHeight="1">
      <c r="A1284" s="220"/>
      <c r="B1284" s="221"/>
      <c r="C1284" s="429" t="s">
        <v>437</v>
      </c>
      <c r="D1284" s="402"/>
      <c r="E1284" s="406" t="s">
        <v>438</v>
      </c>
      <c r="F1284" s="387"/>
      <c r="G1284" s="387"/>
      <c r="H1284" s="430"/>
    </row>
    <row r="1285" spans="1:8" ht="12.75" customHeight="1">
      <c r="A1285" s="220"/>
      <c r="B1285" s="221"/>
      <c r="C1285" s="431" t="s">
        <v>439</v>
      </c>
      <c r="D1285" s="432"/>
      <c r="E1285" s="420" t="s">
        <v>440</v>
      </c>
      <c r="F1285" s="418"/>
      <c r="G1285" s="418"/>
      <c r="H1285" s="419"/>
    </row>
    <row r="1286" spans="1:8" ht="12.75" customHeight="1">
      <c r="A1286" s="260" t="s">
        <v>441</v>
      </c>
      <c r="B1286" s="228" t="s">
        <v>442</v>
      </c>
      <c r="C1286" s="228"/>
      <c r="D1286" s="228"/>
      <c r="E1286" s="228" t="s">
        <v>904</v>
      </c>
      <c r="F1286" s="228"/>
      <c r="G1286" s="262" t="s">
        <v>905</v>
      </c>
      <c r="H1286" s="269"/>
    </row>
    <row r="1287" spans="1:8" ht="12.75" customHeight="1">
      <c r="A1287" s="264" t="s">
        <v>445</v>
      </c>
      <c r="B1287" s="234" t="s">
        <v>446</v>
      </c>
      <c r="C1287" s="234" t="s">
        <v>443</v>
      </c>
      <c r="D1287" s="234" t="s">
        <v>444</v>
      </c>
      <c r="E1287" s="266" t="s">
        <v>447</v>
      </c>
      <c r="F1287" s="234" t="s">
        <v>444</v>
      </c>
      <c r="G1287" s="237" t="s">
        <v>448</v>
      </c>
      <c r="H1287" s="238" t="s">
        <v>444</v>
      </c>
    </row>
    <row r="1288" spans="1:8" ht="12.75" customHeight="1">
      <c r="A1288" s="317"/>
      <c r="B1288" s="315"/>
      <c r="C1288" s="316"/>
      <c r="D1288" s="318"/>
      <c r="E1288" s="316"/>
      <c r="F1288" s="318"/>
      <c r="G1288" s="319"/>
      <c r="H1288" s="244"/>
    </row>
    <row r="1289" spans="1:8" ht="12.75" customHeight="1">
      <c r="A1289" s="245"/>
      <c r="B1289" s="281" t="s">
        <v>906</v>
      </c>
      <c r="C1289" s="247" t="s">
        <v>522</v>
      </c>
      <c r="D1289" s="268" t="s">
        <v>607</v>
      </c>
      <c r="E1289" s="247" t="s">
        <v>907</v>
      </c>
      <c r="F1289" s="268" t="s">
        <v>485</v>
      </c>
      <c r="G1289" s="249" t="s">
        <v>908</v>
      </c>
      <c r="H1289" s="250" t="s">
        <v>607</v>
      </c>
    </row>
    <row r="1290" spans="1:8" ht="12.75" customHeight="1">
      <c r="A1290" s="245">
        <v>11490</v>
      </c>
      <c r="B1290" s="281" t="s">
        <v>909</v>
      </c>
      <c r="C1290" s="247">
        <v>120556</v>
      </c>
      <c r="D1290" s="268"/>
      <c r="E1290" s="247">
        <v>110517</v>
      </c>
      <c r="F1290" s="268"/>
      <c r="G1290" s="249">
        <v>120556</v>
      </c>
      <c r="H1290" s="250"/>
    </row>
    <row r="1291" spans="1:8" ht="12.75" customHeight="1">
      <c r="A1291" s="245"/>
      <c r="B1291" s="281"/>
      <c r="C1291" s="247"/>
      <c r="D1291" s="268"/>
      <c r="E1291" s="247" t="s">
        <v>910</v>
      </c>
      <c r="F1291" s="268"/>
      <c r="G1291" s="249"/>
      <c r="H1291" s="250"/>
    </row>
    <row r="1292" spans="1:8" ht="12.75" customHeight="1">
      <c r="A1292" s="245"/>
      <c r="B1292" s="281"/>
      <c r="C1292" s="247"/>
      <c r="D1292" s="268"/>
      <c r="E1292" s="247"/>
      <c r="F1292" s="268"/>
      <c r="G1292" s="249"/>
      <c r="H1292" s="250"/>
    </row>
    <row r="1293" spans="1:8" ht="12.75" customHeight="1">
      <c r="A1293" s="245"/>
      <c r="B1293" s="320" t="s">
        <v>911</v>
      </c>
      <c r="C1293" s="247" t="s">
        <v>912</v>
      </c>
      <c r="D1293" s="268" t="s">
        <v>607</v>
      </c>
      <c r="E1293" s="247" t="s">
        <v>907</v>
      </c>
      <c r="F1293" s="268" t="s">
        <v>485</v>
      </c>
      <c r="G1293" s="308" t="s">
        <v>913</v>
      </c>
      <c r="H1293" s="250"/>
    </row>
    <row r="1294" spans="1:8" ht="12.75" customHeight="1">
      <c r="A1294" s="245">
        <v>12905</v>
      </c>
      <c r="B1294" s="281" t="s">
        <v>914</v>
      </c>
      <c r="C1294" s="247">
        <v>110517</v>
      </c>
      <c r="D1294" s="268"/>
      <c r="E1294" s="247">
        <v>110517</v>
      </c>
      <c r="F1294" s="268"/>
      <c r="G1294" s="249" t="s">
        <v>915</v>
      </c>
      <c r="H1294" s="250"/>
    </row>
    <row r="1295" spans="1:8" ht="12.75" customHeight="1">
      <c r="A1295" s="245"/>
      <c r="B1295" s="281"/>
      <c r="C1295" s="247"/>
      <c r="D1295" s="268"/>
      <c r="E1295" s="321" t="s">
        <v>916</v>
      </c>
      <c r="F1295" s="268"/>
      <c r="G1295" s="249"/>
      <c r="H1295" s="250"/>
    </row>
    <row r="1297" spans="1:8" ht="12.75" customHeight="1">
      <c r="A1297" s="245"/>
      <c r="B1297" s="320" t="s">
        <v>917</v>
      </c>
      <c r="C1297" s="247" t="s">
        <v>912</v>
      </c>
      <c r="D1297" s="268" t="s">
        <v>607</v>
      </c>
      <c r="E1297" s="247" t="s">
        <v>907</v>
      </c>
      <c r="F1297" s="268" t="s">
        <v>485</v>
      </c>
      <c r="G1297" s="308" t="s">
        <v>913</v>
      </c>
      <c r="H1297" s="250"/>
    </row>
    <row r="1298" spans="1:8" ht="12.75" customHeight="1">
      <c r="A1298" s="245">
        <v>970999</v>
      </c>
      <c r="B1298" s="281" t="s">
        <v>918</v>
      </c>
      <c r="C1298" s="247">
        <v>110517</v>
      </c>
      <c r="D1298" s="268"/>
      <c r="E1298" s="247">
        <v>110517</v>
      </c>
      <c r="F1298" s="268"/>
      <c r="G1298" s="249" t="s">
        <v>915</v>
      </c>
      <c r="H1298" s="250"/>
    </row>
    <row r="1299" spans="1:8" ht="12.75" customHeight="1">
      <c r="A1299" s="245"/>
      <c r="B1299" s="281"/>
      <c r="C1299" s="247"/>
      <c r="D1299" s="268"/>
      <c r="E1299" s="321" t="s">
        <v>919</v>
      </c>
      <c r="F1299" s="268"/>
      <c r="G1299" s="249"/>
      <c r="H1299" s="250"/>
    </row>
    <row r="1300" spans="1:8" ht="12.75" customHeight="1">
      <c r="A1300" s="245"/>
      <c r="B1300" s="281"/>
      <c r="C1300" s="247"/>
      <c r="D1300" s="268"/>
      <c r="E1300" s="247"/>
      <c r="F1300" s="268"/>
      <c r="G1300" s="249"/>
      <c r="H1300" s="250"/>
    </row>
    <row r="1301" spans="1:8" ht="12.75" customHeight="1">
      <c r="A1301" s="245"/>
      <c r="B1301" s="320" t="s">
        <v>920</v>
      </c>
      <c r="C1301" s="247" t="s">
        <v>912</v>
      </c>
      <c r="D1301" s="268" t="s">
        <v>607</v>
      </c>
      <c r="E1301" s="247" t="s">
        <v>907</v>
      </c>
      <c r="F1301" s="268" t="s">
        <v>485</v>
      </c>
      <c r="G1301" s="308" t="s">
        <v>913</v>
      </c>
      <c r="H1301" s="250"/>
    </row>
    <row r="1302" spans="1:8" ht="12.75" customHeight="1">
      <c r="A1302" s="245">
        <v>14977</v>
      </c>
      <c r="B1302" s="281" t="s">
        <v>921</v>
      </c>
      <c r="C1302" s="247">
        <v>110517</v>
      </c>
      <c r="D1302" s="268"/>
      <c r="E1302" s="247">
        <v>110517</v>
      </c>
      <c r="F1302" s="268"/>
      <c r="G1302" s="249" t="s">
        <v>915</v>
      </c>
      <c r="H1302" s="250" t="s">
        <v>607</v>
      </c>
    </row>
    <row r="1303" spans="1:8" ht="12.75" customHeight="1">
      <c r="A1303" s="245"/>
      <c r="B1303" s="281"/>
      <c r="C1303" s="247"/>
      <c r="D1303" s="268"/>
      <c r="E1303" s="321" t="s">
        <v>922</v>
      </c>
      <c r="F1303" s="268"/>
      <c r="G1303" s="249"/>
      <c r="H1303" s="250"/>
    </row>
    <row r="1304" spans="1:8" ht="12.75" customHeight="1">
      <c r="A1304" s="245"/>
      <c r="B1304" s="281"/>
      <c r="C1304" s="247"/>
      <c r="D1304" s="268"/>
      <c r="E1304" s="247"/>
      <c r="F1304" s="268"/>
      <c r="G1304" s="249"/>
      <c r="H1304" s="250"/>
    </row>
    <row r="1305" spans="1:8" ht="12.75" customHeight="1">
      <c r="A1305" s="245"/>
      <c r="B1305" s="320" t="s">
        <v>923</v>
      </c>
      <c r="C1305" s="247" t="s">
        <v>912</v>
      </c>
      <c r="D1305" s="268" t="s">
        <v>607</v>
      </c>
      <c r="E1305" s="247" t="s">
        <v>907</v>
      </c>
      <c r="F1305" s="268" t="s">
        <v>485</v>
      </c>
      <c r="G1305" s="308" t="s">
        <v>913</v>
      </c>
      <c r="H1305" s="250"/>
    </row>
    <row r="1306" spans="1:8" ht="12.75" customHeight="1">
      <c r="A1306" s="245">
        <v>9847</v>
      </c>
      <c r="B1306" s="281" t="s">
        <v>924</v>
      </c>
      <c r="C1306" s="247">
        <v>110517</v>
      </c>
      <c r="D1306" s="268"/>
      <c r="E1306" s="247">
        <v>110517</v>
      </c>
      <c r="F1306" s="268"/>
      <c r="G1306" s="249" t="s">
        <v>915</v>
      </c>
      <c r="H1306" s="250" t="s">
        <v>607</v>
      </c>
    </row>
    <row r="1307" spans="1:8" ht="12.75" customHeight="1">
      <c r="A1307" s="245"/>
      <c r="B1307" s="281"/>
      <c r="C1307" s="247"/>
      <c r="D1307" s="268"/>
      <c r="E1307" s="321" t="s">
        <v>925</v>
      </c>
      <c r="F1307" s="268"/>
      <c r="G1307" s="249"/>
      <c r="H1307" s="250"/>
    </row>
    <row r="1308" spans="1:8" ht="12.75" customHeight="1">
      <c r="A1308" s="245"/>
      <c r="B1308" s="281"/>
      <c r="C1308" s="247"/>
      <c r="D1308" s="268"/>
      <c r="E1308" s="247"/>
      <c r="F1308" s="268"/>
      <c r="G1308" s="249"/>
      <c r="H1308" s="250"/>
    </row>
    <row r="1309" spans="1:8" ht="12.75" customHeight="1">
      <c r="A1309" s="245"/>
      <c r="B1309" s="320" t="s">
        <v>926</v>
      </c>
      <c r="C1309" s="247" t="s">
        <v>912</v>
      </c>
      <c r="D1309" s="268" t="s">
        <v>607</v>
      </c>
      <c r="E1309" s="247" t="s">
        <v>907</v>
      </c>
      <c r="F1309" s="268" t="s">
        <v>485</v>
      </c>
      <c r="G1309" s="308" t="s">
        <v>913</v>
      </c>
      <c r="H1309" s="250"/>
    </row>
    <row r="1310" spans="1:8" ht="12.75" customHeight="1">
      <c r="A1310" s="245">
        <v>11785</v>
      </c>
      <c r="B1310" s="281" t="s">
        <v>927</v>
      </c>
      <c r="C1310" s="247">
        <v>110517</v>
      </c>
      <c r="D1310" s="268"/>
      <c r="E1310" s="247">
        <v>110517</v>
      </c>
      <c r="F1310" s="268"/>
      <c r="G1310" s="249" t="s">
        <v>915</v>
      </c>
      <c r="H1310" s="250" t="s">
        <v>607</v>
      </c>
    </row>
    <row r="1311" spans="1:8" ht="12.75" customHeight="1">
      <c r="A1311" s="245"/>
      <c r="B1311" s="281"/>
      <c r="C1311" s="297"/>
      <c r="D1311" s="268"/>
      <c r="E1311" s="321" t="s">
        <v>928</v>
      </c>
      <c r="F1311" s="268"/>
      <c r="G1311" s="249"/>
      <c r="H1311" s="250"/>
    </row>
    <row r="1313" spans="1:8" ht="12.75" customHeight="1">
      <c r="A1313" s="245"/>
      <c r="B1313" s="320" t="s">
        <v>929</v>
      </c>
      <c r="C1313" s="247" t="s">
        <v>912</v>
      </c>
      <c r="D1313" s="268" t="s">
        <v>607</v>
      </c>
      <c r="E1313" s="247" t="s">
        <v>907</v>
      </c>
      <c r="F1313" s="268" t="s">
        <v>485</v>
      </c>
      <c r="G1313" s="308" t="s">
        <v>913</v>
      </c>
      <c r="H1313" s="250"/>
    </row>
    <row r="1314" spans="1:8" ht="12.75" customHeight="1">
      <c r="A1314" s="245">
        <v>970165</v>
      </c>
      <c r="B1314" s="281" t="s">
        <v>930</v>
      </c>
      <c r="C1314" s="247">
        <v>110517</v>
      </c>
      <c r="D1314" s="268"/>
      <c r="E1314" s="247">
        <v>110517</v>
      </c>
      <c r="F1314" s="268"/>
      <c r="G1314" s="249" t="s">
        <v>915</v>
      </c>
      <c r="H1314" s="250" t="s">
        <v>607</v>
      </c>
    </row>
    <row r="1315" spans="1:8" ht="12.75" customHeight="1">
      <c r="A1315" s="245"/>
      <c r="B1315" s="281"/>
      <c r="C1315" s="247"/>
      <c r="D1315" s="268"/>
      <c r="E1315" s="321" t="s">
        <v>931</v>
      </c>
      <c r="F1315" s="268"/>
      <c r="G1315" s="249"/>
      <c r="H1315" s="250"/>
    </row>
    <row r="1316" spans="1:8" ht="12.75" customHeight="1">
      <c r="A1316" s="251"/>
      <c r="B1316" s="252"/>
      <c r="C1316" s="253"/>
      <c r="D1316" s="300"/>
      <c r="E1316" s="254"/>
      <c r="F1316" s="300"/>
      <c r="G1316" s="256"/>
      <c r="H1316" s="256"/>
    </row>
    <row r="1317" spans="1:8" ht="12.75" customHeight="1">
      <c r="A1317" s="257"/>
      <c r="B1317" s="258"/>
      <c r="C1317" s="257"/>
      <c r="D1317" s="257"/>
      <c r="E1317" s="257"/>
      <c r="F1317" s="257"/>
      <c r="G1317" s="257"/>
      <c r="H1317" s="257"/>
    </row>
    <row r="1318" spans="1:8" ht="12.75" customHeight="1">
      <c r="A1318" s="257"/>
      <c r="B1318" s="258"/>
      <c r="C1318" s="257"/>
      <c r="D1318" s="257"/>
      <c r="E1318" s="257"/>
      <c r="F1318" s="257"/>
      <c r="G1318" s="257"/>
      <c r="H1318" s="257"/>
    </row>
    <row r="1319" spans="1:8" ht="12.75" customHeight="1">
      <c r="A1319" s="257"/>
      <c r="B1319" s="258"/>
      <c r="C1319" s="257"/>
      <c r="D1319" s="257"/>
      <c r="E1319" s="257"/>
      <c r="F1319" s="257"/>
      <c r="G1319" s="257"/>
      <c r="H1319" s="257"/>
    </row>
    <row r="1320" spans="1:8" ht="12.75" customHeight="1">
      <c r="A1320" s="257"/>
      <c r="B1320" s="258"/>
      <c r="C1320" s="257"/>
      <c r="D1320" s="257"/>
      <c r="E1320" s="257"/>
      <c r="F1320" s="257"/>
      <c r="G1320" s="257"/>
      <c r="H1320" s="257"/>
    </row>
    <row r="1321" spans="1:8" ht="12.75" customHeight="1">
      <c r="A1321" s="421" t="s">
        <v>477</v>
      </c>
      <c r="B1321" s="387"/>
      <c r="C1321" s="387"/>
      <c r="D1321" s="387"/>
      <c r="E1321" s="387"/>
      <c r="F1321" s="387"/>
      <c r="G1321" s="387"/>
      <c r="H1321" s="387"/>
    </row>
    <row r="1322" spans="1:8" ht="12.75" customHeight="1">
      <c r="A1322" s="421" t="s">
        <v>432</v>
      </c>
      <c r="B1322" s="387"/>
      <c r="C1322" s="387"/>
      <c r="D1322" s="387"/>
      <c r="E1322" s="387"/>
      <c r="F1322" s="387"/>
      <c r="G1322" s="387"/>
      <c r="H1322" s="387"/>
    </row>
    <row r="1323" spans="1:8" ht="12.75" customHeight="1">
      <c r="A1323" s="421" t="s">
        <v>433</v>
      </c>
      <c r="B1323" s="387"/>
      <c r="C1323" s="387"/>
      <c r="D1323" s="387"/>
      <c r="E1323" s="387"/>
      <c r="F1323" s="387"/>
      <c r="G1323" s="387"/>
      <c r="H1323" s="387"/>
    </row>
    <row r="1324" spans="1:8" ht="12.75" customHeight="1">
      <c r="A1324" s="220"/>
      <c r="B1324" s="221"/>
      <c r="C1324" s="220"/>
      <c r="D1324" s="220"/>
      <c r="E1324" s="220"/>
      <c r="F1324" s="220"/>
      <c r="G1324" s="220"/>
      <c r="H1324" s="220"/>
    </row>
    <row r="1325" spans="1:8" ht="12.75" customHeight="1">
      <c r="A1325" s="303" t="s">
        <v>903</v>
      </c>
      <c r="B1325" s="258"/>
      <c r="C1325" s="220"/>
      <c r="D1325" s="220"/>
      <c r="E1325" s="220"/>
      <c r="F1325" s="220"/>
      <c r="G1325" s="220"/>
      <c r="H1325" s="220"/>
    </row>
    <row r="1326" spans="1:8" ht="12.75" customHeight="1">
      <c r="A1326" s="303"/>
      <c r="B1326" s="258"/>
      <c r="C1326" s="220"/>
      <c r="D1326" s="220"/>
      <c r="E1326" s="220"/>
      <c r="F1326" s="220"/>
      <c r="G1326" s="220"/>
      <c r="H1326" s="220"/>
    </row>
    <row r="1327" spans="1:8" ht="12.75" customHeight="1">
      <c r="A1327" s="220"/>
      <c r="B1327" s="221"/>
      <c r="C1327" s="427" t="s">
        <v>435</v>
      </c>
      <c r="D1327" s="424"/>
      <c r="E1327" s="428" t="s">
        <v>436</v>
      </c>
      <c r="F1327" s="409"/>
      <c r="G1327" s="409"/>
      <c r="H1327" s="426"/>
    </row>
    <row r="1328" spans="1:8" ht="12.75" customHeight="1">
      <c r="A1328" s="220"/>
      <c r="B1328" s="221"/>
      <c r="C1328" s="429" t="s">
        <v>437</v>
      </c>
      <c r="D1328" s="402"/>
      <c r="E1328" s="406" t="s">
        <v>438</v>
      </c>
      <c r="F1328" s="387"/>
      <c r="G1328" s="387"/>
      <c r="H1328" s="430"/>
    </row>
    <row r="1329" spans="1:8" ht="12.75" customHeight="1">
      <c r="A1329" s="220"/>
      <c r="B1329" s="221"/>
      <c r="C1329" s="431" t="s">
        <v>439</v>
      </c>
      <c r="D1329" s="432"/>
      <c r="E1329" s="420" t="s">
        <v>440</v>
      </c>
      <c r="F1329" s="418"/>
      <c r="G1329" s="418"/>
      <c r="H1329" s="419"/>
    </row>
    <row r="1330" spans="1:8" ht="12.75" customHeight="1">
      <c r="A1330" s="260" t="s">
        <v>441</v>
      </c>
      <c r="B1330" s="228" t="s">
        <v>442</v>
      </c>
      <c r="C1330" s="228"/>
      <c r="D1330" s="228"/>
      <c r="E1330" s="228" t="s">
        <v>932</v>
      </c>
      <c r="F1330" s="228"/>
      <c r="G1330" s="262" t="s">
        <v>933</v>
      </c>
      <c r="H1330" s="269"/>
    </row>
    <row r="1331" spans="1:8" ht="12.75" customHeight="1">
      <c r="A1331" s="264" t="s">
        <v>445</v>
      </c>
      <c r="B1331" s="234" t="s">
        <v>446</v>
      </c>
      <c r="C1331" s="234" t="s">
        <v>443</v>
      </c>
      <c r="D1331" s="234" t="s">
        <v>444</v>
      </c>
      <c r="E1331" s="266" t="s">
        <v>447</v>
      </c>
      <c r="F1331" s="234" t="s">
        <v>444</v>
      </c>
      <c r="G1331" s="237" t="s">
        <v>448</v>
      </c>
      <c r="H1331" s="238" t="s">
        <v>444</v>
      </c>
    </row>
    <row r="1332" spans="1:8" ht="12.75" customHeight="1">
      <c r="A1332" s="317"/>
      <c r="B1332" s="315"/>
      <c r="C1332" s="316"/>
      <c r="D1332" s="318"/>
      <c r="E1332" s="316"/>
      <c r="F1332" s="318"/>
      <c r="G1332" s="319"/>
      <c r="H1332" s="244"/>
    </row>
    <row r="1333" spans="1:8" ht="12.75" customHeight="1">
      <c r="A1333" s="245"/>
      <c r="B1333" s="320" t="s">
        <v>934</v>
      </c>
      <c r="C1333" s="247" t="s">
        <v>912</v>
      </c>
      <c r="D1333" s="268" t="s">
        <v>607</v>
      </c>
      <c r="E1333" s="247" t="s">
        <v>907</v>
      </c>
      <c r="F1333" s="268" t="s">
        <v>485</v>
      </c>
      <c r="G1333" s="308" t="s">
        <v>913</v>
      </c>
      <c r="H1333" s="250" t="s">
        <v>607</v>
      </c>
    </row>
    <row r="1334" spans="1:8" ht="12.75" customHeight="1">
      <c r="A1334" s="245">
        <v>9149</v>
      </c>
      <c r="B1334" s="320" t="s">
        <v>935</v>
      </c>
      <c r="C1334" s="247">
        <v>110517</v>
      </c>
      <c r="D1334" s="268"/>
      <c r="E1334" s="247">
        <v>110517</v>
      </c>
      <c r="F1334" s="268"/>
      <c r="G1334" s="249" t="s">
        <v>915</v>
      </c>
      <c r="H1334" s="250"/>
    </row>
    <row r="1335" spans="1:8" ht="12.75" customHeight="1">
      <c r="A1335" s="245"/>
      <c r="B1335" s="281"/>
      <c r="C1335" s="247"/>
      <c r="D1335" s="268"/>
      <c r="E1335" s="321" t="s">
        <v>936</v>
      </c>
      <c r="F1335" s="268"/>
      <c r="G1335" s="249"/>
      <c r="H1335" s="250"/>
    </row>
    <row r="1364" spans="1:8" ht="12.75" customHeight="1">
      <c r="A1364" s="421" t="s">
        <v>477</v>
      </c>
      <c r="B1364" s="387"/>
      <c r="C1364" s="387"/>
      <c r="D1364" s="387"/>
      <c r="E1364" s="387"/>
      <c r="F1364" s="387"/>
      <c r="G1364" s="387"/>
      <c r="H1364" s="387"/>
    </row>
    <row r="1365" spans="1:8" ht="12.75" customHeight="1">
      <c r="A1365" s="421" t="s">
        <v>432</v>
      </c>
      <c r="B1365" s="387"/>
      <c r="C1365" s="387"/>
      <c r="D1365" s="387"/>
      <c r="E1365" s="387"/>
      <c r="F1365" s="387"/>
      <c r="G1365" s="387"/>
      <c r="H1365" s="387"/>
    </row>
    <row r="1366" spans="1:8" ht="12.75" customHeight="1">
      <c r="A1366" s="421" t="s">
        <v>433</v>
      </c>
      <c r="B1366" s="387"/>
      <c r="C1366" s="387"/>
      <c r="D1366" s="387"/>
      <c r="E1366" s="387"/>
      <c r="F1366" s="387"/>
      <c r="G1366" s="387"/>
      <c r="H1366" s="387"/>
    </row>
    <row r="1367" spans="1:8" ht="12.75" customHeight="1">
      <c r="A1367" s="257"/>
      <c r="B1367" s="258"/>
      <c r="C1367" s="257"/>
      <c r="D1367" s="257"/>
      <c r="E1367" s="257"/>
      <c r="F1367" s="257"/>
      <c r="G1367" s="257"/>
      <c r="H1367" s="257"/>
    </row>
    <row r="1368" spans="1:8" ht="12.75" customHeight="1">
      <c r="A1368" s="303" t="s">
        <v>937</v>
      </c>
      <c r="B1368" s="221"/>
      <c r="C1368" s="220"/>
      <c r="D1368" s="220"/>
      <c r="E1368" s="220"/>
      <c r="F1368" s="220"/>
      <c r="G1368" s="220"/>
      <c r="H1368" s="220"/>
    </row>
    <row r="1369" spans="1:8" ht="12.75" customHeight="1">
      <c r="A1369" s="303"/>
      <c r="B1369" s="221"/>
      <c r="C1369" s="220"/>
      <c r="D1369" s="220"/>
      <c r="E1369" s="220"/>
      <c r="F1369" s="220"/>
      <c r="G1369" s="220"/>
      <c r="H1369" s="220"/>
    </row>
    <row r="1370" spans="1:8" ht="12.75" customHeight="1">
      <c r="A1370" s="220"/>
      <c r="B1370" s="221"/>
      <c r="C1370" s="427" t="s">
        <v>435</v>
      </c>
      <c r="D1370" s="424"/>
      <c r="E1370" s="428" t="s">
        <v>436</v>
      </c>
      <c r="F1370" s="409"/>
      <c r="G1370" s="409"/>
      <c r="H1370" s="426"/>
    </row>
    <row r="1371" spans="1:8" ht="12.75" customHeight="1">
      <c r="A1371" s="220"/>
      <c r="B1371" s="221"/>
      <c r="C1371" s="429" t="s">
        <v>437</v>
      </c>
      <c r="D1371" s="402"/>
      <c r="E1371" s="406" t="s">
        <v>438</v>
      </c>
      <c r="F1371" s="387"/>
      <c r="G1371" s="387"/>
      <c r="H1371" s="430"/>
    </row>
    <row r="1372" spans="1:8" ht="12.75" customHeight="1">
      <c r="A1372" s="220"/>
      <c r="B1372" s="221"/>
      <c r="C1372" s="431" t="s">
        <v>439</v>
      </c>
      <c r="D1372" s="432"/>
      <c r="E1372" s="420" t="s">
        <v>440</v>
      </c>
      <c r="F1372" s="418"/>
      <c r="G1372" s="418"/>
      <c r="H1372" s="419"/>
    </row>
    <row r="1373" spans="1:8" ht="12.75" customHeight="1">
      <c r="A1373" s="260" t="s">
        <v>441</v>
      </c>
      <c r="B1373" s="228" t="s">
        <v>442</v>
      </c>
      <c r="C1373" s="228"/>
      <c r="D1373" s="228"/>
      <c r="E1373" s="228" t="s">
        <v>938</v>
      </c>
      <c r="F1373" s="228"/>
      <c r="G1373" s="262" t="s">
        <v>939</v>
      </c>
      <c r="H1373" s="269"/>
    </row>
    <row r="1374" spans="1:8" ht="12.75" customHeight="1">
      <c r="A1374" s="264" t="s">
        <v>445</v>
      </c>
      <c r="B1374" s="234" t="s">
        <v>446</v>
      </c>
      <c r="C1374" s="234" t="s">
        <v>443</v>
      </c>
      <c r="D1374" s="265" t="s">
        <v>444</v>
      </c>
      <c r="E1374" s="266" t="s">
        <v>447</v>
      </c>
      <c r="F1374" s="234" t="s">
        <v>444</v>
      </c>
      <c r="G1374" s="237" t="s">
        <v>448</v>
      </c>
      <c r="H1374" s="267" t="s">
        <v>444</v>
      </c>
    </row>
    <row r="1375" spans="1:8" ht="12.75" customHeight="1">
      <c r="A1375" s="239"/>
      <c r="B1375" s="315"/>
      <c r="C1375" s="322"/>
      <c r="D1375" s="257"/>
      <c r="E1375" s="241"/>
      <c r="F1375" s="257"/>
      <c r="G1375" s="243"/>
      <c r="H1375" s="244"/>
    </row>
    <row r="1376" spans="1:8" ht="12.75" customHeight="1">
      <c r="A1376" s="245"/>
      <c r="B1376" s="281" t="s">
        <v>940</v>
      </c>
      <c r="C1376" s="247" t="s">
        <v>941</v>
      </c>
      <c r="D1376" s="268" t="s">
        <v>469</v>
      </c>
      <c r="E1376" s="247" t="s">
        <v>942</v>
      </c>
      <c r="F1376" s="268" t="s">
        <v>529</v>
      </c>
      <c r="G1376" s="249" t="s">
        <v>507</v>
      </c>
      <c r="H1376" s="250" t="s">
        <v>455</v>
      </c>
    </row>
    <row r="1377" spans="1:8" ht="12.75" customHeight="1">
      <c r="A1377" s="245">
        <v>4045</v>
      </c>
      <c r="B1377" s="281" t="s">
        <v>943</v>
      </c>
      <c r="C1377" s="247">
        <v>40516</v>
      </c>
      <c r="D1377" s="268"/>
      <c r="E1377" s="247">
        <v>41517</v>
      </c>
      <c r="F1377" s="268"/>
      <c r="G1377" s="249">
        <v>120558</v>
      </c>
      <c r="H1377" s="250"/>
    </row>
    <row r="1378" spans="1:8" ht="12.75" customHeight="1">
      <c r="A1378" s="245"/>
      <c r="B1378" s="281"/>
      <c r="C1378" s="247"/>
      <c r="D1378" s="268"/>
      <c r="E1378" s="247"/>
      <c r="F1378" s="268"/>
      <c r="G1378" s="249"/>
      <c r="H1378" s="250"/>
    </row>
    <row r="1379" spans="1:8" ht="12.75" customHeight="1">
      <c r="A1379" s="245"/>
      <c r="B1379" s="281" t="s">
        <v>944</v>
      </c>
      <c r="C1379" s="247" t="s">
        <v>945</v>
      </c>
      <c r="D1379" s="268" t="s">
        <v>946</v>
      </c>
      <c r="E1379" s="247" t="s">
        <v>947</v>
      </c>
      <c r="F1379" s="268" t="s">
        <v>948</v>
      </c>
      <c r="G1379" s="249" t="s">
        <v>949</v>
      </c>
      <c r="H1379" s="250" t="s">
        <v>529</v>
      </c>
    </row>
    <row r="1380" spans="1:8" ht="12.75" customHeight="1">
      <c r="A1380" s="245">
        <v>970795</v>
      </c>
      <c r="B1380" s="281" t="s">
        <v>950</v>
      </c>
      <c r="C1380" s="247">
        <v>40519</v>
      </c>
      <c r="D1380" s="268"/>
      <c r="E1380" s="247">
        <v>40519</v>
      </c>
      <c r="F1380" s="268"/>
      <c r="G1380" s="249">
        <v>41021</v>
      </c>
      <c r="H1380" s="250"/>
    </row>
    <row r="1381" spans="1:8" ht="12.75" customHeight="1">
      <c r="A1381" s="245"/>
      <c r="B1381" s="281"/>
      <c r="C1381" s="247"/>
      <c r="D1381" s="268"/>
      <c r="E1381" s="247"/>
      <c r="F1381" s="268"/>
      <c r="G1381" s="249"/>
      <c r="H1381" s="250"/>
    </row>
    <row r="1382" spans="1:8" ht="12.75" customHeight="1">
      <c r="A1382" s="245"/>
      <c r="B1382" s="281" t="s">
        <v>951</v>
      </c>
      <c r="C1382" s="247" t="s">
        <v>945</v>
      </c>
      <c r="D1382" s="268" t="s">
        <v>946</v>
      </c>
      <c r="E1382" s="247" t="s">
        <v>947</v>
      </c>
      <c r="F1382" s="268" t="s">
        <v>948</v>
      </c>
      <c r="G1382" s="249" t="s">
        <v>952</v>
      </c>
      <c r="H1382" s="250" t="s">
        <v>529</v>
      </c>
    </row>
    <row r="1383" spans="1:8" ht="12.75" customHeight="1">
      <c r="A1383" s="245">
        <v>3828</v>
      </c>
      <c r="B1383" s="281" t="s">
        <v>953</v>
      </c>
      <c r="C1383" s="247">
        <v>40519</v>
      </c>
      <c r="D1383" s="268"/>
      <c r="E1383" s="247">
        <v>40519</v>
      </c>
      <c r="F1383" s="268"/>
      <c r="G1383" s="249">
        <v>41021</v>
      </c>
      <c r="H1383" s="250"/>
    </row>
    <row r="1384" spans="1:8" ht="12.75" customHeight="1">
      <c r="A1384" s="245"/>
      <c r="B1384" s="281"/>
      <c r="C1384" s="247"/>
      <c r="D1384" s="268"/>
      <c r="E1384" s="247"/>
      <c r="F1384" s="268"/>
      <c r="G1384" s="249"/>
      <c r="H1384" s="250"/>
    </row>
    <row r="1385" spans="1:8" ht="12.75" customHeight="1">
      <c r="A1385" s="245"/>
      <c r="B1385" s="281" t="s">
        <v>954</v>
      </c>
      <c r="C1385" s="247" t="s">
        <v>698</v>
      </c>
      <c r="D1385" s="268" t="s">
        <v>606</v>
      </c>
      <c r="E1385" s="247" t="s">
        <v>659</v>
      </c>
      <c r="F1385" s="268" t="s">
        <v>485</v>
      </c>
      <c r="G1385" s="249" t="s">
        <v>698</v>
      </c>
      <c r="H1385" s="250" t="s">
        <v>607</v>
      </c>
    </row>
    <row r="1386" spans="1:8" ht="12.75" customHeight="1">
      <c r="A1386" s="245">
        <v>960282</v>
      </c>
      <c r="B1386" s="281" t="s">
        <v>955</v>
      </c>
      <c r="C1386" s="247">
        <v>141517</v>
      </c>
      <c r="D1386" s="268"/>
      <c r="E1386" s="247">
        <v>141517</v>
      </c>
      <c r="F1386" s="268"/>
      <c r="G1386" s="249">
        <v>141516</v>
      </c>
      <c r="H1386" s="250"/>
    </row>
    <row r="1387" spans="1:8" ht="12.75" customHeight="1">
      <c r="A1387" s="245"/>
      <c r="B1387" s="281"/>
      <c r="C1387" s="247"/>
      <c r="D1387" s="268"/>
      <c r="E1387" s="247"/>
      <c r="F1387" s="268"/>
      <c r="G1387" s="249"/>
      <c r="H1387" s="250"/>
    </row>
    <row r="1388" spans="1:8" ht="12.75" customHeight="1">
      <c r="A1388" s="245"/>
      <c r="B1388" s="281" t="s">
        <v>956</v>
      </c>
      <c r="C1388" s="247" t="s">
        <v>450</v>
      </c>
      <c r="D1388" s="268" t="s">
        <v>451</v>
      </c>
      <c r="E1388" s="247" t="s">
        <v>452</v>
      </c>
      <c r="F1388" s="268" t="s">
        <v>453</v>
      </c>
      <c r="G1388" s="249" t="s">
        <v>460</v>
      </c>
      <c r="H1388" s="250" t="s">
        <v>455</v>
      </c>
    </row>
    <row r="1389" spans="1:8" ht="12.75" customHeight="1">
      <c r="A1389" s="245">
        <v>12154</v>
      </c>
      <c r="B1389" s="281" t="s">
        <v>957</v>
      </c>
      <c r="C1389" s="247">
        <v>120519</v>
      </c>
      <c r="D1389" s="268"/>
      <c r="E1389" s="247">
        <v>120519</v>
      </c>
      <c r="F1389" s="268"/>
      <c r="G1389" s="249">
        <v>120518</v>
      </c>
      <c r="H1389" s="250"/>
    </row>
    <row r="1390" spans="1:8" ht="12.75" customHeight="1">
      <c r="A1390" s="245"/>
      <c r="B1390" s="281"/>
      <c r="C1390" s="247"/>
      <c r="D1390" s="268"/>
      <c r="E1390" s="247"/>
      <c r="F1390" s="268"/>
      <c r="G1390" s="249"/>
      <c r="H1390" s="250"/>
    </row>
    <row r="1391" spans="1:8" ht="12.75" customHeight="1">
      <c r="A1391" s="245"/>
      <c r="B1391" s="246" t="s">
        <v>958</v>
      </c>
      <c r="C1391" s="247" t="s">
        <v>458</v>
      </c>
      <c r="D1391" s="247" t="s">
        <v>459</v>
      </c>
      <c r="E1391" s="247" t="s">
        <v>460</v>
      </c>
      <c r="F1391" s="247" t="s">
        <v>455</v>
      </c>
      <c r="G1391" s="249" t="s">
        <v>508</v>
      </c>
      <c r="H1391" s="250" t="s">
        <v>461</v>
      </c>
    </row>
    <row r="1392" spans="1:8" ht="12.75" customHeight="1">
      <c r="A1392" s="245">
        <v>12737</v>
      </c>
      <c r="B1392" s="309" t="s">
        <v>959</v>
      </c>
      <c r="C1392" s="248">
        <v>120518</v>
      </c>
      <c r="D1392" s="248"/>
      <c r="E1392" s="248">
        <v>120518</v>
      </c>
      <c r="F1392" s="248"/>
      <c r="G1392" s="250">
        <v>120557</v>
      </c>
      <c r="H1392" s="250"/>
    </row>
    <row r="1394" spans="1:8" ht="12.75" customHeight="1">
      <c r="A1394" s="245"/>
      <c r="B1394" s="281" t="s">
        <v>960</v>
      </c>
      <c r="C1394" s="247" t="s">
        <v>508</v>
      </c>
      <c r="D1394" s="268" t="s">
        <v>459</v>
      </c>
      <c r="E1394" s="247" t="s">
        <v>507</v>
      </c>
      <c r="F1394" s="268" t="s">
        <v>713</v>
      </c>
      <c r="G1394" s="249" t="s">
        <v>961</v>
      </c>
      <c r="H1394" s="250" t="s">
        <v>461</v>
      </c>
    </row>
    <row r="1395" spans="1:8" ht="12.75" customHeight="1">
      <c r="A1395" s="245">
        <v>17299</v>
      </c>
      <c r="B1395" s="281" t="s">
        <v>962</v>
      </c>
      <c r="C1395" s="247">
        <v>120558</v>
      </c>
      <c r="D1395" s="268"/>
      <c r="E1395" s="247">
        <v>120558</v>
      </c>
      <c r="F1395" s="268"/>
      <c r="G1395" s="249">
        <v>120557</v>
      </c>
      <c r="H1395" s="250"/>
    </row>
    <row r="1396" spans="1:8" ht="12.75" customHeight="1">
      <c r="A1396" s="245"/>
      <c r="B1396" s="281"/>
      <c r="C1396" s="247"/>
      <c r="D1396" s="268"/>
      <c r="E1396" s="247"/>
      <c r="F1396" s="268"/>
      <c r="G1396" s="249"/>
      <c r="H1396" s="250"/>
    </row>
    <row r="1397" spans="1:8" ht="12.75" customHeight="1">
      <c r="A1397" s="245"/>
      <c r="B1397" s="281" t="s">
        <v>963</v>
      </c>
      <c r="C1397" s="247" t="s">
        <v>908</v>
      </c>
      <c r="D1397" s="268" t="s">
        <v>481</v>
      </c>
      <c r="E1397" s="247" t="s">
        <v>522</v>
      </c>
      <c r="F1397" s="268" t="s">
        <v>459</v>
      </c>
      <c r="G1397" s="249" t="s">
        <v>964</v>
      </c>
      <c r="H1397" s="250" t="s">
        <v>485</v>
      </c>
    </row>
    <row r="1398" spans="1:8" ht="12.75" customHeight="1">
      <c r="A1398" s="245">
        <v>960084</v>
      </c>
      <c r="B1398" s="281" t="s">
        <v>965</v>
      </c>
      <c r="C1398" s="247">
        <v>120556</v>
      </c>
      <c r="D1398" s="268"/>
      <c r="E1398" s="247">
        <v>120556</v>
      </c>
      <c r="F1398" s="268"/>
      <c r="G1398" s="249">
        <v>42016</v>
      </c>
      <c r="H1398" s="250"/>
    </row>
    <row r="1399" spans="1:8" ht="12.75" customHeight="1">
      <c r="A1399" s="245"/>
      <c r="B1399" s="281"/>
      <c r="C1399" s="247"/>
      <c r="D1399" s="268"/>
      <c r="E1399" s="247"/>
      <c r="F1399" s="268"/>
      <c r="G1399" s="249"/>
      <c r="H1399" s="250"/>
    </row>
    <row r="1400" spans="1:8" ht="12.75" customHeight="1">
      <c r="A1400" s="245"/>
      <c r="B1400" s="281" t="s">
        <v>966</v>
      </c>
      <c r="C1400" s="247" t="s">
        <v>458</v>
      </c>
      <c r="D1400" s="268" t="s">
        <v>459</v>
      </c>
      <c r="E1400" s="247" t="s">
        <v>460</v>
      </c>
      <c r="F1400" s="268" t="s">
        <v>455</v>
      </c>
      <c r="G1400" s="249" t="s">
        <v>458</v>
      </c>
      <c r="H1400" s="250" t="s">
        <v>461</v>
      </c>
    </row>
    <row r="1401" spans="1:8" ht="12.75" customHeight="1">
      <c r="A1401" s="271">
        <v>18082</v>
      </c>
      <c r="B1401" s="323" t="s">
        <v>967</v>
      </c>
      <c r="C1401" s="274">
        <v>120518</v>
      </c>
      <c r="D1401" s="324"/>
      <c r="E1401" s="274">
        <v>120518</v>
      </c>
      <c r="F1401" s="324"/>
      <c r="G1401" s="275">
        <v>120517</v>
      </c>
      <c r="H1401" s="276"/>
    </row>
    <row r="1409" spans="1:8" ht="12.75" customHeight="1">
      <c r="A1409" s="421" t="s">
        <v>477</v>
      </c>
      <c r="B1409" s="387"/>
      <c r="C1409" s="387"/>
      <c r="D1409" s="387"/>
      <c r="E1409" s="387"/>
      <c r="F1409" s="387"/>
      <c r="G1409" s="387"/>
      <c r="H1409" s="387"/>
    </row>
    <row r="1410" spans="1:8" ht="12.75" customHeight="1">
      <c r="A1410" s="421" t="s">
        <v>432</v>
      </c>
      <c r="B1410" s="387"/>
      <c r="C1410" s="387"/>
      <c r="D1410" s="387"/>
      <c r="E1410" s="387"/>
      <c r="F1410" s="387"/>
      <c r="G1410" s="387"/>
      <c r="H1410" s="387"/>
    </row>
    <row r="1411" spans="1:8" ht="12.75" customHeight="1">
      <c r="A1411" s="421" t="s">
        <v>433</v>
      </c>
      <c r="B1411" s="387"/>
      <c r="C1411" s="387"/>
      <c r="D1411" s="387"/>
      <c r="E1411" s="387"/>
      <c r="F1411" s="387"/>
      <c r="G1411" s="387"/>
      <c r="H1411" s="387"/>
    </row>
    <row r="1412" spans="1:8" ht="12.75" customHeight="1">
      <c r="A1412" s="257"/>
      <c r="B1412" s="258"/>
      <c r="C1412" s="257"/>
      <c r="D1412" s="257"/>
      <c r="E1412" s="257"/>
      <c r="F1412" s="257"/>
      <c r="G1412" s="257"/>
      <c r="H1412" s="257"/>
    </row>
    <row r="1413" spans="1:8" ht="12.75" customHeight="1">
      <c r="A1413" s="303" t="s">
        <v>937</v>
      </c>
      <c r="B1413" s="221"/>
      <c r="C1413" s="220"/>
      <c r="D1413" s="220"/>
      <c r="E1413" s="220"/>
      <c r="F1413" s="220"/>
      <c r="G1413" s="220"/>
      <c r="H1413" s="220"/>
    </row>
    <row r="1414" spans="1:8" ht="12.75" customHeight="1">
      <c r="A1414" s="303"/>
      <c r="B1414" s="221"/>
      <c r="C1414" s="220"/>
      <c r="D1414" s="220"/>
      <c r="E1414" s="220"/>
      <c r="F1414" s="220"/>
      <c r="G1414" s="220"/>
      <c r="H1414" s="220"/>
    </row>
    <row r="1415" spans="1:8" ht="12.75" customHeight="1">
      <c r="A1415" s="220"/>
      <c r="B1415" s="221"/>
      <c r="C1415" s="427" t="s">
        <v>435</v>
      </c>
      <c r="D1415" s="424"/>
      <c r="E1415" s="428" t="s">
        <v>436</v>
      </c>
      <c r="F1415" s="409"/>
      <c r="G1415" s="409"/>
      <c r="H1415" s="426"/>
    </row>
    <row r="1416" spans="1:8" ht="12.75" customHeight="1">
      <c r="A1416" s="220"/>
      <c r="B1416" s="221"/>
      <c r="C1416" s="429" t="s">
        <v>437</v>
      </c>
      <c r="D1416" s="402"/>
      <c r="E1416" s="406" t="s">
        <v>438</v>
      </c>
      <c r="F1416" s="387"/>
      <c r="G1416" s="387"/>
      <c r="H1416" s="430"/>
    </row>
    <row r="1417" spans="1:8" ht="12.75" customHeight="1">
      <c r="A1417" s="220"/>
      <c r="B1417" s="221"/>
      <c r="C1417" s="431" t="s">
        <v>439</v>
      </c>
      <c r="D1417" s="432"/>
      <c r="E1417" s="420" t="s">
        <v>440</v>
      </c>
      <c r="F1417" s="418"/>
      <c r="G1417" s="418"/>
      <c r="H1417" s="419"/>
    </row>
    <row r="1418" spans="1:8" ht="12.75" customHeight="1">
      <c r="A1418" s="260" t="s">
        <v>441</v>
      </c>
      <c r="B1418" s="228" t="s">
        <v>442</v>
      </c>
      <c r="C1418" s="228"/>
      <c r="D1418" s="228"/>
      <c r="E1418" s="228" t="s">
        <v>968</v>
      </c>
      <c r="F1418" s="228"/>
      <c r="G1418" s="262" t="s">
        <v>969</v>
      </c>
      <c r="H1418" s="269"/>
    </row>
    <row r="1419" spans="1:8" ht="12.75" customHeight="1">
      <c r="A1419" s="264" t="s">
        <v>445</v>
      </c>
      <c r="B1419" s="234" t="s">
        <v>446</v>
      </c>
      <c r="C1419" s="234" t="s">
        <v>443</v>
      </c>
      <c r="D1419" s="265" t="s">
        <v>444</v>
      </c>
      <c r="E1419" s="266" t="s">
        <v>447</v>
      </c>
      <c r="F1419" s="234" t="s">
        <v>444</v>
      </c>
      <c r="G1419" s="237" t="s">
        <v>448</v>
      </c>
      <c r="H1419" s="267" t="s">
        <v>444</v>
      </c>
    </row>
    <row r="1420" spans="1:8" ht="12.75" customHeight="1">
      <c r="A1420" s="239"/>
      <c r="B1420" s="315"/>
      <c r="C1420" s="322"/>
      <c r="D1420" s="257"/>
      <c r="E1420" s="241"/>
      <c r="F1420" s="257"/>
      <c r="G1420" s="243"/>
      <c r="H1420" s="244"/>
    </row>
    <row r="1421" spans="1:8" ht="12.75" customHeight="1">
      <c r="A1421" s="245"/>
      <c r="B1421" s="281"/>
      <c r="C1421" s="247"/>
      <c r="D1421" s="268"/>
      <c r="E1421" s="247"/>
      <c r="F1421" s="268"/>
      <c r="G1421" s="249"/>
      <c r="H1421" s="250"/>
    </row>
    <row r="1422" spans="1:8" ht="12.75" customHeight="1">
      <c r="A1422" s="245"/>
      <c r="B1422" s="281" t="s">
        <v>970</v>
      </c>
      <c r="C1422" s="247" t="s">
        <v>971</v>
      </c>
      <c r="D1422" s="268" t="s">
        <v>946</v>
      </c>
      <c r="E1422" s="247" t="s">
        <v>947</v>
      </c>
      <c r="F1422" s="268" t="s">
        <v>948</v>
      </c>
      <c r="G1422" s="249" t="s">
        <v>949</v>
      </c>
      <c r="H1422" s="250" t="s">
        <v>529</v>
      </c>
    </row>
    <row r="1423" spans="1:8" ht="12.75" customHeight="1">
      <c r="A1423" s="245">
        <v>950702</v>
      </c>
      <c r="B1423" s="281" t="s">
        <v>972</v>
      </c>
      <c r="C1423" s="247">
        <v>41021</v>
      </c>
      <c r="D1423" s="268"/>
      <c r="E1423" s="247">
        <v>40519</v>
      </c>
      <c r="F1423" s="268"/>
      <c r="G1423" s="249">
        <v>41021</v>
      </c>
      <c r="H1423" s="250"/>
    </row>
    <row r="1424" spans="1:8" ht="12.75" customHeight="1">
      <c r="A1424" s="245"/>
      <c r="B1424" s="281"/>
      <c r="C1424" s="247"/>
      <c r="D1424" s="268"/>
      <c r="E1424" s="321" t="s">
        <v>973</v>
      </c>
      <c r="F1424" s="268"/>
      <c r="G1424" s="249"/>
      <c r="H1424" s="250"/>
    </row>
    <row r="1426" spans="1:8" ht="12.75" customHeight="1">
      <c r="A1426" s="245"/>
      <c r="B1426" s="281" t="s">
        <v>974</v>
      </c>
      <c r="C1426" s="247" t="s">
        <v>942</v>
      </c>
      <c r="D1426" s="268" t="s">
        <v>946</v>
      </c>
      <c r="E1426" s="247" t="s">
        <v>947</v>
      </c>
      <c r="F1426" s="268" t="s">
        <v>948</v>
      </c>
      <c r="G1426" s="249" t="s">
        <v>975</v>
      </c>
      <c r="H1426" s="250" t="s">
        <v>529</v>
      </c>
    </row>
    <row r="1427" spans="1:8" ht="12.75" customHeight="1">
      <c r="A1427" s="245">
        <v>9464</v>
      </c>
      <c r="B1427" s="281" t="s">
        <v>976</v>
      </c>
      <c r="C1427" s="247">
        <v>40518</v>
      </c>
      <c r="D1427" s="268"/>
      <c r="E1427" s="247">
        <v>40519</v>
      </c>
      <c r="F1427" s="268"/>
      <c r="G1427" s="249">
        <v>40518</v>
      </c>
      <c r="H1427" s="250"/>
    </row>
    <row r="1428" spans="1:8" ht="12.75" customHeight="1">
      <c r="A1428" s="245"/>
      <c r="B1428" s="281"/>
      <c r="C1428" s="247"/>
      <c r="D1428" s="268"/>
      <c r="E1428" s="321" t="s">
        <v>977</v>
      </c>
      <c r="F1428" s="268"/>
      <c r="G1428" s="249"/>
      <c r="H1428" s="250"/>
    </row>
    <row r="1454" spans="1:8" ht="12.75" customHeight="1">
      <c r="A1454" s="421" t="s">
        <v>477</v>
      </c>
      <c r="B1454" s="387"/>
      <c r="C1454" s="387"/>
      <c r="D1454" s="387"/>
      <c r="E1454" s="387"/>
      <c r="F1454" s="387"/>
      <c r="G1454" s="387"/>
      <c r="H1454" s="387"/>
    </row>
    <row r="1455" spans="1:8" ht="12.75" customHeight="1">
      <c r="A1455" s="421" t="s">
        <v>432</v>
      </c>
      <c r="B1455" s="387"/>
      <c r="C1455" s="387"/>
      <c r="D1455" s="387"/>
      <c r="E1455" s="387"/>
      <c r="F1455" s="387"/>
      <c r="G1455" s="387"/>
      <c r="H1455" s="387"/>
    </row>
    <row r="1456" spans="1:8" ht="12.75" customHeight="1">
      <c r="A1456" s="421" t="s">
        <v>433</v>
      </c>
      <c r="B1456" s="387"/>
      <c r="C1456" s="387"/>
      <c r="D1456" s="387"/>
      <c r="E1456" s="387"/>
      <c r="F1456" s="387"/>
      <c r="G1456" s="387"/>
      <c r="H1456" s="387"/>
    </row>
    <row r="1458" spans="1:8" ht="12.75" customHeight="1">
      <c r="A1458" s="303" t="s">
        <v>978</v>
      </c>
      <c r="B1458" s="258"/>
      <c r="C1458" s="220"/>
      <c r="D1458" s="220"/>
      <c r="E1458" s="220"/>
      <c r="F1458" s="220"/>
      <c r="G1458" s="220"/>
      <c r="H1458" s="220"/>
    </row>
    <row r="1459" spans="1:8" ht="12.75" customHeight="1">
      <c r="A1459" s="303"/>
      <c r="B1459" s="258"/>
      <c r="C1459" s="220"/>
      <c r="D1459" s="220"/>
      <c r="E1459" s="220"/>
      <c r="F1459" s="220"/>
      <c r="G1459" s="220"/>
      <c r="H1459" s="220"/>
    </row>
    <row r="1460" spans="1:8" ht="12.75" customHeight="1">
      <c r="A1460" s="220"/>
      <c r="B1460" s="221"/>
      <c r="C1460" s="427" t="s">
        <v>435</v>
      </c>
      <c r="D1460" s="424"/>
      <c r="E1460" s="428" t="s">
        <v>436</v>
      </c>
      <c r="F1460" s="409"/>
      <c r="G1460" s="409"/>
      <c r="H1460" s="426"/>
    </row>
    <row r="1461" spans="1:8" ht="12.75" customHeight="1">
      <c r="A1461" s="220"/>
      <c r="B1461" s="221"/>
      <c r="C1461" s="429" t="s">
        <v>437</v>
      </c>
      <c r="D1461" s="402"/>
      <c r="E1461" s="406" t="s">
        <v>438</v>
      </c>
      <c r="F1461" s="387"/>
      <c r="G1461" s="387"/>
      <c r="H1461" s="430"/>
    </row>
    <row r="1462" spans="1:8" ht="12.75" customHeight="1">
      <c r="A1462" s="220"/>
      <c r="B1462" s="221"/>
      <c r="C1462" s="431" t="s">
        <v>439</v>
      </c>
      <c r="D1462" s="432"/>
      <c r="E1462" s="420" t="s">
        <v>440</v>
      </c>
      <c r="F1462" s="418"/>
      <c r="G1462" s="418"/>
      <c r="H1462" s="419"/>
    </row>
    <row r="1463" spans="1:8" ht="12.75" customHeight="1">
      <c r="A1463" s="260" t="s">
        <v>441</v>
      </c>
      <c r="B1463" s="228" t="s">
        <v>442</v>
      </c>
      <c r="C1463" s="228"/>
      <c r="D1463" s="228"/>
      <c r="E1463" s="228" t="s">
        <v>443</v>
      </c>
      <c r="F1463" s="228"/>
      <c r="G1463" s="262" t="s">
        <v>979</v>
      </c>
      <c r="H1463" s="269"/>
    </row>
    <row r="1464" spans="1:8" ht="12.75" customHeight="1">
      <c r="A1464" s="264" t="s">
        <v>445</v>
      </c>
      <c r="B1464" s="234" t="s">
        <v>446</v>
      </c>
      <c r="C1464" s="234" t="s">
        <v>443</v>
      </c>
      <c r="D1464" s="234" t="s">
        <v>444</v>
      </c>
      <c r="E1464" s="266" t="s">
        <v>447</v>
      </c>
      <c r="F1464" s="234" t="s">
        <v>444</v>
      </c>
      <c r="G1464" s="237" t="s">
        <v>448</v>
      </c>
      <c r="H1464" s="238" t="s">
        <v>444</v>
      </c>
    </row>
    <row r="1465" spans="1:8" ht="12.75" customHeight="1">
      <c r="A1465" s="245"/>
      <c r="B1465" s="291"/>
      <c r="C1465" s="292"/>
      <c r="D1465" s="268"/>
      <c r="E1465" s="247"/>
      <c r="F1465" s="268"/>
      <c r="G1465" s="249"/>
      <c r="H1465" s="250"/>
    </row>
    <row r="1466" spans="1:8" ht="12.75" customHeight="1">
      <c r="A1466" s="245"/>
      <c r="B1466" s="281" t="s">
        <v>980</v>
      </c>
      <c r="C1466" s="247" t="s">
        <v>458</v>
      </c>
      <c r="D1466" s="268" t="s">
        <v>459</v>
      </c>
      <c r="E1466" s="247" t="s">
        <v>460</v>
      </c>
      <c r="F1466" s="268" t="s">
        <v>455</v>
      </c>
      <c r="G1466" s="249" t="s">
        <v>670</v>
      </c>
      <c r="H1466" s="250" t="s">
        <v>461</v>
      </c>
    </row>
    <row r="1467" spans="1:8" ht="12.75" customHeight="1">
      <c r="A1467" s="245">
        <v>4268</v>
      </c>
      <c r="B1467" s="281" t="s">
        <v>981</v>
      </c>
      <c r="C1467" s="247">
        <v>120518</v>
      </c>
      <c r="D1467" s="268"/>
      <c r="E1467" s="247">
        <v>120518</v>
      </c>
      <c r="F1467" s="268"/>
      <c r="G1467" s="249">
        <v>120517</v>
      </c>
      <c r="H1467" s="250"/>
    </row>
    <row r="1468" spans="1:8" ht="12.75" customHeight="1">
      <c r="A1468" s="245"/>
      <c r="B1468" s="281"/>
      <c r="C1468" s="247"/>
      <c r="D1468" s="268"/>
      <c r="E1468" s="247"/>
      <c r="F1468" s="268"/>
      <c r="G1468" s="249"/>
      <c r="H1468" s="250"/>
    </row>
    <row r="1469" spans="1:8" ht="12.75" customHeight="1">
      <c r="A1469" s="245"/>
      <c r="B1469" s="281" t="s">
        <v>982</v>
      </c>
      <c r="C1469" s="247" t="s">
        <v>508</v>
      </c>
      <c r="D1469" s="268" t="s">
        <v>459</v>
      </c>
      <c r="E1469" s="247" t="s">
        <v>460</v>
      </c>
      <c r="F1469" s="268" t="s">
        <v>455</v>
      </c>
      <c r="G1469" s="249" t="s">
        <v>458</v>
      </c>
      <c r="H1469" s="250" t="s">
        <v>461</v>
      </c>
    </row>
    <row r="1470" spans="1:8" ht="12.75" customHeight="1">
      <c r="A1470" s="245">
        <v>11430</v>
      </c>
      <c r="B1470" s="281" t="s">
        <v>983</v>
      </c>
      <c r="C1470" s="247">
        <v>120558</v>
      </c>
      <c r="D1470" s="268"/>
      <c r="E1470" s="247">
        <v>120518</v>
      </c>
      <c r="F1470" s="268"/>
      <c r="G1470" s="249">
        <v>120517</v>
      </c>
      <c r="H1470" s="250"/>
    </row>
    <row r="1471" spans="1:8" ht="12.75" customHeight="1">
      <c r="A1471" s="245"/>
      <c r="B1471" s="281"/>
      <c r="C1471" s="247"/>
      <c r="D1471" s="268"/>
      <c r="E1471" s="247"/>
      <c r="F1471" s="268"/>
      <c r="G1471" s="249"/>
      <c r="H1471" s="250"/>
    </row>
    <row r="1472" spans="1:8" ht="12.75" customHeight="1">
      <c r="A1472" s="245"/>
      <c r="B1472" s="281" t="s">
        <v>984</v>
      </c>
      <c r="C1472" s="247" t="s">
        <v>985</v>
      </c>
      <c r="D1472" s="268" t="s">
        <v>575</v>
      </c>
      <c r="E1472" s="247" t="s">
        <v>986</v>
      </c>
      <c r="F1472" s="268" t="s">
        <v>577</v>
      </c>
      <c r="G1472" s="249" t="s">
        <v>985</v>
      </c>
      <c r="H1472" s="250" t="s">
        <v>485</v>
      </c>
    </row>
    <row r="1473" spans="1:8" ht="12.75" customHeight="1">
      <c r="A1473" s="245">
        <v>4393</v>
      </c>
      <c r="B1473" s="281" t="s">
        <v>987</v>
      </c>
      <c r="C1473" s="247">
        <v>61517</v>
      </c>
      <c r="D1473" s="268"/>
      <c r="E1473" s="247">
        <v>61517</v>
      </c>
      <c r="F1473" s="268"/>
      <c r="G1473" s="249">
        <v>61516</v>
      </c>
      <c r="H1473" s="250"/>
    </row>
    <row r="1474" spans="1:8" ht="12.75" customHeight="1">
      <c r="A1474" s="245"/>
      <c r="B1474" s="281"/>
      <c r="C1474" s="247"/>
      <c r="D1474" s="268"/>
      <c r="E1474" s="247"/>
      <c r="F1474" s="268"/>
      <c r="G1474" s="249"/>
      <c r="H1474" s="250"/>
    </row>
    <row r="1475" spans="1:8" ht="12.75" customHeight="1">
      <c r="A1475" s="245"/>
      <c r="B1475" s="281" t="s">
        <v>988</v>
      </c>
      <c r="C1475" s="247" t="s">
        <v>522</v>
      </c>
      <c r="D1475" s="268"/>
      <c r="E1475" s="247" t="s">
        <v>508</v>
      </c>
      <c r="F1475" s="268"/>
      <c r="G1475" s="249" t="s">
        <v>522</v>
      </c>
      <c r="H1475" s="250"/>
    </row>
    <row r="1476" spans="1:8" ht="12.75" customHeight="1">
      <c r="A1476" s="245">
        <v>5473</v>
      </c>
      <c r="B1476" s="281" t="s">
        <v>989</v>
      </c>
      <c r="C1476" s="247">
        <v>120556</v>
      </c>
      <c r="D1476" s="268"/>
      <c r="E1476" s="247">
        <v>120557</v>
      </c>
      <c r="F1476" s="268"/>
      <c r="G1476" s="249">
        <v>120556</v>
      </c>
      <c r="H1476" s="250"/>
    </row>
    <row r="1477" spans="1:8" ht="12.75" customHeight="1">
      <c r="A1477" s="245"/>
      <c r="B1477" s="281"/>
      <c r="C1477" s="247"/>
      <c r="D1477" s="268"/>
      <c r="E1477" s="247"/>
      <c r="F1477" s="268"/>
      <c r="G1477" s="249"/>
      <c r="H1477" s="250"/>
    </row>
    <row r="1478" spans="1:8" ht="12.75" customHeight="1">
      <c r="A1478" s="245"/>
      <c r="B1478" s="281" t="s">
        <v>990</v>
      </c>
      <c r="C1478" s="247" t="s">
        <v>991</v>
      </c>
      <c r="D1478" s="268" t="s">
        <v>665</v>
      </c>
      <c r="E1478" s="247" t="s">
        <v>991</v>
      </c>
      <c r="F1478" s="268" t="s">
        <v>461</v>
      </c>
      <c r="G1478" s="249" t="s">
        <v>992</v>
      </c>
      <c r="H1478" s="250" t="s">
        <v>667</v>
      </c>
    </row>
    <row r="1479" spans="1:8" ht="12.75" customHeight="1">
      <c r="A1479" s="245">
        <v>0</v>
      </c>
      <c r="B1479" s="281" t="s">
        <v>462</v>
      </c>
      <c r="C1479" s="247">
        <v>60536</v>
      </c>
      <c r="D1479" s="268"/>
      <c r="E1479" s="247">
        <v>60536</v>
      </c>
      <c r="F1479" s="268"/>
      <c r="G1479" s="249">
        <v>60526</v>
      </c>
      <c r="H1479" s="250"/>
    </row>
    <row r="1480" spans="1:8" ht="12.75" customHeight="1">
      <c r="A1480" s="245"/>
      <c r="B1480" s="281"/>
      <c r="C1480" s="247"/>
      <c r="D1480" s="268"/>
      <c r="E1480" s="247"/>
      <c r="F1480" s="268"/>
      <c r="G1480" s="249"/>
      <c r="H1480" s="250"/>
    </row>
    <row r="1481" spans="1:8" ht="12.75" customHeight="1">
      <c r="A1481" s="245"/>
      <c r="B1481" s="281" t="s">
        <v>993</v>
      </c>
      <c r="C1481" s="247" t="s">
        <v>994</v>
      </c>
      <c r="D1481" s="268" t="s">
        <v>516</v>
      </c>
      <c r="E1481" s="247" t="s">
        <v>995</v>
      </c>
      <c r="F1481" s="268" t="s">
        <v>471</v>
      </c>
      <c r="G1481" s="249" t="s">
        <v>996</v>
      </c>
      <c r="H1481" s="250" t="s">
        <v>473</v>
      </c>
    </row>
    <row r="1482" spans="1:8" ht="12.75" customHeight="1">
      <c r="A1482" s="245">
        <v>0</v>
      </c>
      <c r="B1482" s="281" t="s">
        <v>462</v>
      </c>
      <c r="C1482" s="247">
        <v>100521</v>
      </c>
      <c r="D1482" s="268"/>
      <c r="E1482" s="247">
        <v>100521</v>
      </c>
      <c r="F1482" s="268"/>
      <c r="G1482" s="249">
        <v>62026</v>
      </c>
      <c r="H1482" s="250"/>
    </row>
    <row r="1483" spans="1:8" ht="12.75" customHeight="1">
      <c r="A1483" s="245"/>
      <c r="B1483" s="281"/>
      <c r="C1483" s="247"/>
      <c r="D1483" s="268"/>
      <c r="E1483" s="247"/>
      <c r="F1483" s="268"/>
      <c r="G1483" s="249"/>
      <c r="H1483" s="250"/>
    </row>
    <row r="1484" spans="1:8" ht="12.75" customHeight="1">
      <c r="A1484" s="245"/>
      <c r="B1484" s="281" t="s">
        <v>997</v>
      </c>
      <c r="C1484" s="247" t="s">
        <v>689</v>
      </c>
      <c r="D1484" s="268" t="s">
        <v>690</v>
      </c>
      <c r="E1484" s="247" t="s">
        <v>691</v>
      </c>
      <c r="F1484" s="268" t="s">
        <v>692</v>
      </c>
      <c r="G1484" s="249" t="s">
        <v>452</v>
      </c>
      <c r="H1484" s="250" t="s">
        <v>453</v>
      </c>
    </row>
    <row r="1485" spans="1:8" ht="12.75" customHeight="1">
      <c r="A1485" s="245">
        <v>4343</v>
      </c>
      <c r="B1485" s="281" t="s">
        <v>998</v>
      </c>
      <c r="C1485" s="247">
        <v>120536</v>
      </c>
      <c r="D1485" s="268"/>
      <c r="E1485" s="247">
        <v>120536</v>
      </c>
      <c r="F1485" s="268"/>
      <c r="G1485" s="249">
        <v>120519</v>
      </c>
      <c r="H1485" s="250"/>
    </row>
    <row r="1486" spans="1:8" ht="12.75" customHeight="1">
      <c r="A1486" s="245"/>
      <c r="B1486" s="281"/>
      <c r="C1486" s="247"/>
      <c r="D1486" s="268"/>
      <c r="E1486" s="247"/>
      <c r="F1486" s="268"/>
      <c r="G1486" s="249"/>
      <c r="H1486" s="250"/>
    </row>
    <row r="1487" spans="1:8" ht="12.75" customHeight="1">
      <c r="A1487" s="245"/>
      <c r="B1487" s="281" t="s">
        <v>999</v>
      </c>
      <c r="C1487" s="247" t="s">
        <v>601</v>
      </c>
      <c r="D1487" s="268" t="s">
        <v>665</v>
      </c>
      <c r="E1487" s="247" t="s">
        <v>600</v>
      </c>
      <c r="F1487" s="268" t="s">
        <v>461</v>
      </c>
      <c r="G1487" s="249" t="s">
        <v>746</v>
      </c>
      <c r="H1487" s="250" t="s">
        <v>667</v>
      </c>
    </row>
    <row r="1488" spans="1:8" ht="12.75" customHeight="1">
      <c r="A1488" s="245">
        <v>15597</v>
      </c>
      <c r="B1488" s="281" t="s">
        <v>1000</v>
      </c>
      <c r="C1488" s="247">
        <v>134517</v>
      </c>
      <c r="D1488" s="268"/>
      <c r="E1488" s="247">
        <v>134517</v>
      </c>
      <c r="F1488" s="268"/>
      <c r="G1488" s="249">
        <v>140521</v>
      </c>
      <c r="H1488" s="250"/>
    </row>
    <row r="1490" spans="1:8" ht="12.75" customHeight="1">
      <c r="A1490" s="245"/>
      <c r="B1490" s="281" t="s">
        <v>1001</v>
      </c>
      <c r="C1490" s="247" t="s">
        <v>468</v>
      </c>
      <c r="D1490" s="268" t="s">
        <v>469</v>
      </c>
      <c r="E1490" s="247" t="s">
        <v>470</v>
      </c>
      <c r="F1490" s="268" t="s">
        <v>471</v>
      </c>
      <c r="G1490" s="249" t="s">
        <v>1002</v>
      </c>
      <c r="H1490" s="250" t="s">
        <v>473</v>
      </c>
    </row>
    <row r="1491" spans="1:8" ht="12.75" customHeight="1">
      <c r="A1491" s="245">
        <v>18372</v>
      </c>
      <c r="B1491" s="281" t="s">
        <v>1003</v>
      </c>
      <c r="C1491" s="247">
        <v>41517</v>
      </c>
      <c r="D1491" s="268"/>
      <c r="E1491" s="247">
        <v>41517</v>
      </c>
      <c r="F1491" s="268"/>
      <c r="G1491" s="249">
        <v>41515</v>
      </c>
      <c r="H1491" s="250"/>
    </row>
    <row r="1492" spans="1:8" ht="12.75" customHeight="1">
      <c r="A1492" s="271"/>
      <c r="B1492" s="323"/>
      <c r="C1492" s="274"/>
      <c r="D1492" s="324"/>
      <c r="E1492" s="274"/>
      <c r="F1492" s="324"/>
      <c r="G1492" s="275" t="s">
        <v>1004</v>
      </c>
      <c r="H1492" s="276"/>
    </row>
    <row r="1493" spans="1:8" ht="12.75" customHeight="1">
      <c r="A1493" s="220"/>
      <c r="B1493" s="221"/>
      <c r="C1493" s="220"/>
      <c r="D1493" s="220"/>
      <c r="E1493" s="220"/>
      <c r="F1493" s="220"/>
      <c r="G1493" s="220"/>
      <c r="H1493" s="220"/>
    </row>
    <row r="1494" spans="1:8" ht="12.75" customHeight="1">
      <c r="A1494" s="259" t="s">
        <v>476</v>
      </c>
      <c r="B1494" s="221"/>
      <c r="C1494" s="220"/>
      <c r="D1494" s="220"/>
      <c r="E1494" s="220"/>
      <c r="F1494" s="220"/>
      <c r="G1494" s="220"/>
      <c r="H1494" s="220"/>
    </row>
    <row r="1495" spans="1:8" ht="12.75" customHeight="1">
      <c r="A1495" s="268"/>
      <c r="B1495" s="281"/>
      <c r="C1495" s="268"/>
      <c r="D1495" s="268"/>
      <c r="E1495" s="268"/>
      <c r="F1495" s="268"/>
      <c r="G1495" s="268"/>
      <c r="H1495" s="268"/>
    </row>
    <row r="1496" spans="1:8" ht="12.75" customHeight="1">
      <c r="A1496" s="268"/>
      <c r="B1496" s="281"/>
      <c r="C1496" s="268"/>
      <c r="D1496" s="268"/>
      <c r="E1496" s="268"/>
      <c r="F1496" s="268"/>
      <c r="G1496" s="268"/>
      <c r="H1496" s="268"/>
    </row>
    <row r="1497" spans="1:8" ht="12.75" customHeight="1">
      <c r="A1497" s="268"/>
      <c r="B1497" s="281"/>
      <c r="C1497" s="268"/>
      <c r="D1497" s="268"/>
      <c r="E1497" s="268"/>
      <c r="F1497" s="268"/>
      <c r="G1497" s="268"/>
      <c r="H1497" s="268"/>
    </row>
    <row r="1498" spans="1:8" ht="12.75" customHeight="1">
      <c r="A1498" s="268"/>
      <c r="B1498" s="281"/>
      <c r="C1498" s="268"/>
      <c r="D1498" s="268"/>
      <c r="E1498" s="268"/>
      <c r="F1498" s="268"/>
      <c r="G1498" s="268"/>
      <c r="H1498" s="268"/>
    </row>
    <row r="1499" spans="1:8" ht="12.75" customHeight="1">
      <c r="A1499" s="421" t="s">
        <v>477</v>
      </c>
      <c r="B1499" s="387"/>
      <c r="C1499" s="387"/>
      <c r="D1499" s="387"/>
      <c r="E1499" s="387"/>
      <c r="F1499" s="387"/>
      <c r="G1499" s="387"/>
      <c r="H1499" s="387"/>
    </row>
    <row r="1500" spans="1:8" ht="12.75" customHeight="1">
      <c r="A1500" s="421" t="s">
        <v>432</v>
      </c>
      <c r="B1500" s="387"/>
      <c r="C1500" s="387"/>
      <c r="D1500" s="387"/>
      <c r="E1500" s="387"/>
      <c r="F1500" s="387"/>
      <c r="G1500" s="387"/>
      <c r="H1500" s="387"/>
    </row>
    <row r="1501" spans="1:8" ht="12.75" customHeight="1">
      <c r="A1501" s="421" t="s">
        <v>433</v>
      </c>
      <c r="B1501" s="387"/>
      <c r="C1501" s="387"/>
      <c r="D1501" s="387"/>
      <c r="E1501" s="387"/>
      <c r="F1501" s="387"/>
      <c r="G1501" s="387"/>
      <c r="H1501" s="387"/>
    </row>
    <row r="1502" spans="1:8" ht="12.75" customHeight="1">
      <c r="A1502" s="219"/>
      <c r="B1502" s="219"/>
      <c r="C1502" s="219"/>
      <c r="D1502" s="219"/>
      <c r="E1502" s="219"/>
      <c r="F1502" s="219"/>
      <c r="G1502" s="219"/>
      <c r="H1502" s="219"/>
    </row>
    <row r="1503" spans="1:8" ht="12.75" customHeight="1">
      <c r="A1503" s="303" t="s">
        <v>978</v>
      </c>
      <c r="B1503" s="258"/>
      <c r="C1503" s="220"/>
      <c r="D1503" s="220"/>
      <c r="E1503" s="220"/>
      <c r="F1503" s="220"/>
      <c r="G1503" s="220"/>
      <c r="H1503" s="220"/>
    </row>
    <row r="1505" spans="1:8" ht="12.75" customHeight="1">
      <c r="A1505" s="220"/>
      <c r="B1505" s="221"/>
      <c r="C1505" s="427" t="s">
        <v>435</v>
      </c>
      <c r="D1505" s="424"/>
      <c r="E1505" s="428" t="s">
        <v>436</v>
      </c>
      <c r="F1505" s="409"/>
      <c r="G1505" s="409"/>
      <c r="H1505" s="426"/>
    </row>
    <row r="1506" spans="1:8" ht="12.75" customHeight="1">
      <c r="A1506" s="220"/>
      <c r="B1506" s="221"/>
      <c r="C1506" s="429" t="s">
        <v>437</v>
      </c>
      <c r="D1506" s="402"/>
      <c r="E1506" s="406" t="s">
        <v>438</v>
      </c>
      <c r="F1506" s="387"/>
      <c r="G1506" s="387"/>
      <c r="H1506" s="430"/>
    </row>
    <row r="1507" spans="1:8" ht="12.75" customHeight="1">
      <c r="A1507" s="220"/>
      <c r="B1507" s="221"/>
      <c r="C1507" s="431" t="s">
        <v>439</v>
      </c>
      <c r="D1507" s="432"/>
      <c r="E1507" s="420" t="s">
        <v>440</v>
      </c>
      <c r="F1507" s="418"/>
      <c r="G1507" s="418"/>
      <c r="H1507" s="419"/>
    </row>
    <row r="1508" spans="1:8" ht="12.75" customHeight="1">
      <c r="A1508" s="260" t="s">
        <v>441</v>
      </c>
      <c r="B1508" s="228" t="s">
        <v>442</v>
      </c>
      <c r="C1508" s="228"/>
      <c r="D1508" s="228"/>
      <c r="E1508" s="228" t="s">
        <v>443</v>
      </c>
      <c r="F1508" s="228"/>
      <c r="G1508" s="262" t="s">
        <v>1005</v>
      </c>
      <c r="H1508" s="269"/>
    </row>
    <row r="1509" spans="1:8" ht="12.75" customHeight="1">
      <c r="A1509" s="264" t="s">
        <v>445</v>
      </c>
      <c r="B1509" s="234" t="s">
        <v>446</v>
      </c>
      <c r="C1509" s="234" t="s">
        <v>443</v>
      </c>
      <c r="D1509" s="234" t="s">
        <v>444</v>
      </c>
      <c r="E1509" s="266" t="s">
        <v>447</v>
      </c>
      <c r="F1509" s="234" t="s">
        <v>444</v>
      </c>
      <c r="G1509" s="237" t="s">
        <v>448</v>
      </c>
      <c r="H1509" s="238" t="s">
        <v>444</v>
      </c>
    </row>
    <row r="1510" spans="1:8" ht="12.75" customHeight="1">
      <c r="A1510" s="277"/>
      <c r="B1510" s="227"/>
      <c r="C1510" s="227"/>
      <c r="D1510" s="220"/>
      <c r="E1510" s="305"/>
      <c r="F1510" s="220"/>
      <c r="G1510" s="306"/>
      <c r="H1510" s="280"/>
    </row>
    <row r="1511" spans="1:8" ht="12.75" customHeight="1">
      <c r="A1511" s="245"/>
      <c r="B1511" s="281" t="s">
        <v>1006</v>
      </c>
      <c r="C1511" s="247" t="s">
        <v>732</v>
      </c>
      <c r="D1511" s="268" t="s">
        <v>733</v>
      </c>
      <c r="E1511" s="247" t="s">
        <v>470</v>
      </c>
      <c r="F1511" s="268" t="s">
        <v>471</v>
      </c>
      <c r="G1511" s="249" t="s">
        <v>472</v>
      </c>
      <c r="H1511" s="250" t="s">
        <v>473</v>
      </c>
    </row>
    <row r="1512" spans="1:8" ht="12.75" customHeight="1">
      <c r="A1512" s="245">
        <v>15351</v>
      </c>
      <c r="B1512" s="281" t="s">
        <v>1007</v>
      </c>
      <c r="C1512" s="247">
        <v>41518</v>
      </c>
      <c r="D1512" s="268"/>
      <c r="E1512" s="247">
        <v>41517</v>
      </c>
      <c r="F1512" s="268"/>
      <c r="G1512" s="249">
        <v>51515</v>
      </c>
      <c r="H1512" s="250"/>
    </row>
    <row r="1513" spans="1:8" ht="12.75" customHeight="1">
      <c r="A1513" s="277"/>
      <c r="B1513" s="278"/>
      <c r="C1513" s="302"/>
      <c r="D1513" s="220"/>
      <c r="E1513" s="305"/>
      <c r="F1513" s="220"/>
      <c r="G1513" s="306"/>
      <c r="H1513" s="280"/>
    </row>
    <row r="1514" spans="1:8" ht="12.75" customHeight="1">
      <c r="A1514" s="245"/>
      <c r="B1514" s="246" t="s">
        <v>1008</v>
      </c>
      <c r="C1514" s="248" t="s">
        <v>468</v>
      </c>
      <c r="D1514" s="268" t="s">
        <v>1009</v>
      </c>
      <c r="E1514" s="247" t="s">
        <v>470</v>
      </c>
      <c r="F1514" s="268" t="s">
        <v>471</v>
      </c>
      <c r="G1514" s="249" t="s">
        <v>528</v>
      </c>
      <c r="H1514" s="250" t="s">
        <v>529</v>
      </c>
    </row>
    <row r="1515" spans="1:8" ht="12.75" customHeight="1">
      <c r="A1515" s="245">
        <v>19990463</v>
      </c>
      <c r="B1515" s="281" t="s">
        <v>1010</v>
      </c>
      <c r="C1515" s="247">
        <v>41517</v>
      </c>
      <c r="D1515" s="268"/>
      <c r="E1515" s="247">
        <v>41517</v>
      </c>
      <c r="F1515" s="268"/>
      <c r="G1515" s="249">
        <v>41516</v>
      </c>
      <c r="H1515" s="250"/>
    </row>
    <row r="1545" spans="1:8" ht="12.75" customHeight="1">
      <c r="A1545" s="421" t="s">
        <v>477</v>
      </c>
      <c r="B1545" s="387"/>
      <c r="C1545" s="387"/>
      <c r="D1545" s="387"/>
      <c r="E1545" s="387"/>
      <c r="F1545" s="387"/>
      <c r="G1545" s="387"/>
      <c r="H1545" s="387"/>
    </row>
    <row r="1546" spans="1:8" ht="12.75" customHeight="1">
      <c r="A1546" s="421" t="s">
        <v>432</v>
      </c>
      <c r="B1546" s="387"/>
      <c r="C1546" s="387"/>
      <c r="D1546" s="387"/>
      <c r="E1546" s="387"/>
      <c r="F1546" s="387"/>
      <c r="G1546" s="387"/>
      <c r="H1546" s="387"/>
    </row>
    <row r="1547" spans="1:8" ht="12.75" customHeight="1">
      <c r="A1547" s="421" t="s">
        <v>433</v>
      </c>
      <c r="B1547" s="387"/>
      <c r="C1547" s="387"/>
      <c r="D1547" s="387"/>
      <c r="E1547" s="387"/>
      <c r="F1547" s="387"/>
      <c r="G1547" s="387"/>
      <c r="H1547" s="387"/>
    </row>
    <row r="1548" spans="1:8" ht="12.75" customHeight="1">
      <c r="A1548" s="220"/>
      <c r="B1548" s="221"/>
      <c r="C1548" s="220"/>
      <c r="D1548" s="220"/>
      <c r="E1548" s="220"/>
      <c r="F1548" s="220"/>
      <c r="G1548" s="220"/>
      <c r="H1548" s="220"/>
    </row>
    <row r="1549" spans="1:8" ht="12.75" customHeight="1">
      <c r="A1549" s="222" t="s">
        <v>1011</v>
      </c>
      <c r="B1549" s="258"/>
      <c r="C1549" s="220"/>
      <c r="D1549" s="220"/>
      <c r="E1549" s="220"/>
      <c r="F1549" s="220"/>
      <c r="G1549" s="220"/>
      <c r="H1549" s="220"/>
    </row>
    <row r="1550" spans="1:8" ht="12.75" customHeight="1">
      <c r="A1550" s="222"/>
      <c r="B1550" s="258"/>
      <c r="C1550" s="220"/>
      <c r="D1550" s="220"/>
      <c r="E1550" s="220"/>
      <c r="F1550" s="220"/>
      <c r="G1550" s="220"/>
      <c r="H1550" s="220"/>
    </row>
    <row r="1551" spans="1:8" ht="12.75" customHeight="1">
      <c r="A1551" s="220"/>
      <c r="B1551" s="221"/>
      <c r="C1551" s="427" t="s">
        <v>435</v>
      </c>
      <c r="D1551" s="424"/>
      <c r="E1551" s="428" t="s">
        <v>436</v>
      </c>
      <c r="F1551" s="409"/>
      <c r="G1551" s="409"/>
      <c r="H1551" s="426"/>
    </row>
    <row r="1552" spans="1:8" ht="12.75" customHeight="1">
      <c r="A1552" s="220"/>
      <c r="B1552" s="221"/>
      <c r="C1552" s="429" t="s">
        <v>437</v>
      </c>
      <c r="D1552" s="402"/>
      <c r="E1552" s="406" t="s">
        <v>438</v>
      </c>
      <c r="F1552" s="387"/>
      <c r="G1552" s="387"/>
      <c r="H1552" s="430"/>
    </row>
    <row r="1553" spans="1:8" ht="12.75" customHeight="1">
      <c r="A1553" s="220"/>
      <c r="B1553" s="221"/>
      <c r="C1553" s="431" t="s">
        <v>439</v>
      </c>
      <c r="D1553" s="432"/>
      <c r="E1553" s="420" t="s">
        <v>440</v>
      </c>
      <c r="F1553" s="418"/>
      <c r="G1553" s="418"/>
      <c r="H1553" s="419"/>
    </row>
    <row r="1554" spans="1:8" ht="12.75" customHeight="1">
      <c r="A1554" s="260" t="s">
        <v>441</v>
      </c>
      <c r="B1554" s="228" t="s">
        <v>442</v>
      </c>
      <c r="C1554" s="228"/>
      <c r="D1554" s="228"/>
      <c r="E1554" s="228" t="s">
        <v>1012</v>
      </c>
      <c r="F1554" s="228"/>
      <c r="G1554" s="262" t="s">
        <v>1013</v>
      </c>
      <c r="H1554" s="269"/>
    </row>
    <row r="1555" spans="1:8" ht="12.75" customHeight="1">
      <c r="A1555" s="264" t="s">
        <v>445</v>
      </c>
      <c r="B1555" s="234" t="s">
        <v>446</v>
      </c>
      <c r="C1555" s="234" t="s">
        <v>443</v>
      </c>
      <c r="D1555" s="234" t="s">
        <v>444</v>
      </c>
      <c r="E1555" s="266" t="s">
        <v>447</v>
      </c>
      <c r="F1555" s="234" t="s">
        <v>444</v>
      </c>
      <c r="G1555" s="237" t="s">
        <v>448</v>
      </c>
      <c r="H1555" s="238" t="s">
        <v>444</v>
      </c>
    </row>
    <row r="1556" spans="1:8" ht="12.75" customHeight="1">
      <c r="A1556" s="239"/>
      <c r="B1556" s="315"/>
      <c r="C1556" s="322"/>
      <c r="D1556" s="257"/>
      <c r="E1556" s="241"/>
      <c r="F1556" s="257"/>
      <c r="G1556" s="243"/>
      <c r="H1556" s="244"/>
    </row>
    <row r="1557" spans="1:8" ht="12.75" customHeight="1">
      <c r="A1557" s="245"/>
      <c r="B1557" s="281" t="s">
        <v>1014</v>
      </c>
      <c r="C1557" s="247" t="s">
        <v>644</v>
      </c>
      <c r="D1557" s="268" t="s">
        <v>607</v>
      </c>
      <c r="E1557" s="247" t="s">
        <v>643</v>
      </c>
      <c r="F1557" s="268" t="s">
        <v>485</v>
      </c>
      <c r="G1557" s="249" t="s">
        <v>895</v>
      </c>
      <c r="H1557" s="250" t="s">
        <v>607</v>
      </c>
    </row>
    <row r="1558" spans="1:8" ht="12.75" customHeight="1">
      <c r="A1558" s="245">
        <v>13990</v>
      </c>
      <c r="B1558" s="281" t="s">
        <v>1015</v>
      </c>
      <c r="C1558" s="247">
        <v>141016</v>
      </c>
      <c r="D1558" s="268"/>
      <c r="E1558" s="247">
        <v>141016</v>
      </c>
      <c r="F1558" s="268"/>
      <c r="G1558" s="249">
        <v>141015</v>
      </c>
      <c r="H1558" s="250"/>
    </row>
    <row r="1559" spans="1:8" ht="12.75" customHeight="1">
      <c r="A1559" s="245"/>
      <c r="B1559" s="281"/>
      <c r="C1559" s="247"/>
      <c r="D1559" s="268"/>
      <c r="E1559" s="247"/>
      <c r="F1559" s="268"/>
      <c r="G1559" s="249"/>
      <c r="H1559" s="250"/>
    </row>
    <row r="1560" spans="1:8" ht="12.75" customHeight="1">
      <c r="A1560" s="245"/>
      <c r="B1560" s="281" t="s">
        <v>1016</v>
      </c>
      <c r="C1560" s="247" t="s">
        <v>644</v>
      </c>
      <c r="D1560" s="268" t="s">
        <v>607</v>
      </c>
      <c r="E1560" s="247" t="s">
        <v>643</v>
      </c>
      <c r="F1560" s="268" t="s">
        <v>485</v>
      </c>
      <c r="G1560" s="249" t="s">
        <v>895</v>
      </c>
      <c r="H1560" s="250" t="s">
        <v>607</v>
      </c>
    </row>
    <row r="1561" spans="1:8" ht="12.75" customHeight="1">
      <c r="A1561" s="245">
        <v>13991</v>
      </c>
      <c r="B1561" s="281" t="s">
        <v>1017</v>
      </c>
      <c r="C1561" s="247">
        <v>141016</v>
      </c>
      <c r="D1561" s="268"/>
      <c r="E1561" s="247">
        <v>141016</v>
      </c>
      <c r="F1561" s="268"/>
      <c r="G1561" s="249">
        <v>141015</v>
      </c>
      <c r="H1561" s="250"/>
    </row>
    <row r="1588" spans="1:8" ht="12.75" customHeight="1">
      <c r="A1588" s="421" t="s">
        <v>477</v>
      </c>
      <c r="B1588" s="387"/>
      <c r="C1588" s="387"/>
      <c r="D1588" s="387"/>
      <c r="E1588" s="387"/>
      <c r="F1588" s="387"/>
      <c r="G1588" s="387"/>
      <c r="H1588" s="387"/>
    </row>
    <row r="1589" spans="1:8" ht="12.75" customHeight="1">
      <c r="A1589" s="421" t="s">
        <v>432</v>
      </c>
      <c r="B1589" s="387"/>
      <c r="C1589" s="387"/>
      <c r="D1589" s="387"/>
      <c r="E1589" s="387"/>
      <c r="F1589" s="387"/>
      <c r="G1589" s="387"/>
      <c r="H1589" s="387"/>
    </row>
    <row r="1590" spans="1:8" ht="12.75" customHeight="1">
      <c r="A1590" s="421" t="s">
        <v>433</v>
      </c>
      <c r="B1590" s="387"/>
      <c r="C1590" s="387"/>
      <c r="D1590" s="387"/>
      <c r="E1590" s="387"/>
      <c r="F1590" s="387"/>
      <c r="G1590" s="387"/>
      <c r="H1590" s="387"/>
    </row>
    <row r="1591" spans="1:8" ht="12.75" customHeight="1">
      <c r="A1591" s="257"/>
      <c r="B1591" s="258"/>
      <c r="C1591" s="257"/>
      <c r="D1591" s="257"/>
      <c r="E1591" s="257"/>
      <c r="F1591" s="257"/>
      <c r="G1591" s="257"/>
      <c r="H1591" s="257"/>
    </row>
    <row r="1592" spans="1:8" ht="12.75" customHeight="1">
      <c r="A1592" s="303" t="s">
        <v>1018</v>
      </c>
      <c r="B1592" s="258"/>
      <c r="C1592" s="220"/>
      <c r="D1592" s="220"/>
      <c r="E1592" s="220"/>
      <c r="F1592" s="220"/>
      <c r="G1592" s="220"/>
      <c r="H1592" s="220"/>
    </row>
    <row r="1593" spans="1:8" ht="12.75" customHeight="1">
      <c r="A1593" s="303"/>
      <c r="B1593" s="258"/>
      <c r="C1593" s="220"/>
      <c r="D1593" s="220"/>
      <c r="E1593" s="220"/>
      <c r="F1593" s="220"/>
      <c r="G1593" s="220"/>
      <c r="H1593" s="220"/>
    </row>
    <row r="1594" spans="1:8" ht="12.75" customHeight="1">
      <c r="A1594" s="220"/>
      <c r="B1594" s="221"/>
      <c r="C1594" s="427" t="s">
        <v>435</v>
      </c>
      <c r="D1594" s="424"/>
      <c r="E1594" s="428" t="s">
        <v>436</v>
      </c>
      <c r="F1594" s="409"/>
      <c r="G1594" s="409"/>
      <c r="H1594" s="426"/>
    </row>
    <row r="1595" spans="1:8" ht="12.75" customHeight="1">
      <c r="A1595" s="220"/>
      <c r="B1595" s="221"/>
      <c r="C1595" s="429" t="s">
        <v>437</v>
      </c>
      <c r="D1595" s="402"/>
      <c r="E1595" s="406" t="s">
        <v>438</v>
      </c>
      <c r="F1595" s="387"/>
      <c r="G1595" s="387"/>
      <c r="H1595" s="430"/>
    </row>
    <row r="1596" spans="1:8" ht="12.75" customHeight="1">
      <c r="A1596" s="220"/>
      <c r="B1596" s="221"/>
      <c r="C1596" s="431" t="s">
        <v>439</v>
      </c>
      <c r="D1596" s="432"/>
      <c r="E1596" s="420" t="s">
        <v>440</v>
      </c>
      <c r="F1596" s="418"/>
      <c r="G1596" s="418"/>
      <c r="H1596" s="419"/>
    </row>
    <row r="1597" spans="1:8" ht="12.75" customHeight="1">
      <c r="A1597" s="260" t="s">
        <v>441</v>
      </c>
      <c r="B1597" s="228" t="s">
        <v>442</v>
      </c>
      <c r="C1597" s="228"/>
      <c r="D1597" s="228"/>
      <c r="E1597" s="228" t="s">
        <v>443</v>
      </c>
      <c r="F1597" s="228"/>
      <c r="G1597" s="262" t="s">
        <v>1019</v>
      </c>
      <c r="H1597" s="269"/>
    </row>
    <row r="1598" spans="1:8" ht="12.75" customHeight="1">
      <c r="A1598" s="325" t="s">
        <v>445</v>
      </c>
      <c r="B1598" s="326" t="s">
        <v>446</v>
      </c>
      <c r="C1598" s="234" t="s">
        <v>1020</v>
      </c>
      <c r="D1598" s="326" t="s">
        <v>444</v>
      </c>
      <c r="E1598" s="266" t="s">
        <v>447</v>
      </c>
      <c r="F1598" s="234" t="s">
        <v>444</v>
      </c>
      <c r="G1598" s="237" t="s">
        <v>448</v>
      </c>
      <c r="H1598" s="238" t="s">
        <v>444</v>
      </c>
    </row>
    <row r="1599" spans="1:8" ht="12.75" customHeight="1">
      <c r="A1599" s="327"/>
      <c r="B1599" s="328"/>
      <c r="C1599" s="316"/>
      <c r="D1599" s="329"/>
      <c r="E1599" s="330"/>
      <c r="F1599" s="257"/>
      <c r="G1599" s="331"/>
      <c r="H1599" s="244"/>
    </row>
    <row r="1600" spans="1:8" ht="12.75" customHeight="1">
      <c r="A1600" s="245"/>
      <c r="B1600" s="281" t="s">
        <v>1021</v>
      </c>
      <c r="C1600" s="247" t="s">
        <v>644</v>
      </c>
      <c r="D1600" s="268" t="s">
        <v>607</v>
      </c>
      <c r="E1600" s="247" t="s">
        <v>1022</v>
      </c>
      <c r="F1600" s="268" t="s">
        <v>485</v>
      </c>
      <c r="G1600" s="249" t="s">
        <v>895</v>
      </c>
      <c r="H1600" s="250" t="s">
        <v>607</v>
      </c>
    </row>
    <row r="1601" spans="1:8" ht="12.75" customHeight="1">
      <c r="A1601" s="245">
        <v>14442</v>
      </c>
      <c r="B1601" s="281" t="s">
        <v>1023</v>
      </c>
      <c r="C1601" s="247">
        <v>141016</v>
      </c>
      <c r="D1601" s="268"/>
      <c r="E1601" s="247">
        <v>141016</v>
      </c>
      <c r="F1601" s="268"/>
      <c r="G1601" s="249">
        <v>141015</v>
      </c>
      <c r="H1601" s="250"/>
    </row>
    <row r="1602" spans="1:8" ht="12.75" customHeight="1">
      <c r="A1602" s="245"/>
      <c r="B1602" s="281"/>
      <c r="C1602" s="247"/>
      <c r="D1602" s="268"/>
      <c r="E1602" s="247"/>
      <c r="F1602" s="268"/>
      <c r="G1602" s="249" t="s">
        <v>1024</v>
      </c>
      <c r="H1602" s="250"/>
    </row>
    <row r="1603" spans="1:8" ht="12.75" customHeight="1">
      <c r="A1603" s="245"/>
      <c r="B1603" s="281"/>
      <c r="C1603" s="247"/>
      <c r="D1603" s="268"/>
      <c r="E1603" s="247"/>
      <c r="F1603" s="268"/>
      <c r="G1603" s="249"/>
      <c r="H1603" s="250"/>
    </row>
    <row r="1604" spans="1:8" ht="12.75" customHeight="1">
      <c r="A1604" s="245"/>
      <c r="B1604" s="281" t="s">
        <v>1025</v>
      </c>
      <c r="C1604" s="247" t="s">
        <v>644</v>
      </c>
      <c r="D1604" s="268"/>
      <c r="E1604" s="247" t="s">
        <v>643</v>
      </c>
      <c r="F1604" s="268"/>
      <c r="G1604" s="249" t="s">
        <v>895</v>
      </c>
      <c r="H1604" s="250"/>
    </row>
    <row r="1605" spans="1:8" ht="12.75" customHeight="1">
      <c r="A1605" s="245">
        <v>8440</v>
      </c>
      <c r="B1605" s="281" t="s">
        <v>1026</v>
      </c>
      <c r="C1605" s="247">
        <v>141016</v>
      </c>
      <c r="D1605" s="268"/>
      <c r="E1605" s="247">
        <v>141016</v>
      </c>
      <c r="F1605" s="268"/>
      <c r="G1605" s="249">
        <v>141015</v>
      </c>
      <c r="H1605" s="250"/>
    </row>
    <row r="1606" spans="1:8" ht="12.75" customHeight="1">
      <c r="A1606" s="245"/>
      <c r="B1606" s="281"/>
      <c r="C1606" s="247"/>
      <c r="D1606" s="268"/>
      <c r="E1606" s="247"/>
      <c r="F1606" s="268"/>
      <c r="G1606" s="249" t="s">
        <v>1027</v>
      </c>
      <c r="H1606" s="250"/>
    </row>
    <row r="1631" spans="1:8" ht="12.75" customHeight="1">
      <c r="A1631" s="421" t="s">
        <v>477</v>
      </c>
      <c r="B1631" s="387"/>
      <c r="C1631" s="387"/>
      <c r="D1631" s="387"/>
      <c r="E1631" s="387"/>
      <c r="F1631" s="387"/>
      <c r="G1631" s="387"/>
      <c r="H1631" s="387"/>
    </row>
    <row r="1632" spans="1:8" ht="12.75" customHeight="1">
      <c r="A1632" s="421" t="s">
        <v>432</v>
      </c>
      <c r="B1632" s="387"/>
      <c r="C1632" s="387"/>
      <c r="D1632" s="387"/>
      <c r="E1632" s="387"/>
      <c r="F1632" s="387"/>
      <c r="G1632" s="387"/>
      <c r="H1632" s="387"/>
    </row>
    <row r="1633" spans="1:8" ht="12.75" customHeight="1">
      <c r="A1633" s="421" t="s">
        <v>433</v>
      </c>
      <c r="B1633" s="387"/>
      <c r="C1633" s="387"/>
      <c r="D1633" s="387"/>
      <c r="E1633" s="387"/>
      <c r="F1633" s="387"/>
      <c r="G1633" s="387"/>
      <c r="H1633" s="387"/>
    </row>
    <row r="1634" spans="1:8" ht="12.75" customHeight="1">
      <c r="A1634" s="257"/>
      <c r="B1634" s="258"/>
      <c r="C1634" s="257"/>
      <c r="D1634" s="257"/>
      <c r="E1634" s="257"/>
      <c r="F1634" s="257"/>
      <c r="G1634" s="257"/>
      <c r="H1634" s="257"/>
    </row>
    <row r="1635" spans="1:8" ht="12.75" customHeight="1">
      <c r="A1635" s="222" t="s">
        <v>1028</v>
      </c>
      <c r="B1635" s="258"/>
      <c r="C1635" s="220"/>
      <c r="D1635" s="220"/>
      <c r="E1635" s="220"/>
      <c r="F1635" s="220"/>
      <c r="G1635" s="220"/>
      <c r="H1635" s="220"/>
    </row>
    <row r="1636" spans="1:8" ht="12.75" customHeight="1">
      <c r="A1636" s="222"/>
      <c r="B1636" s="258"/>
      <c r="C1636" s="220"/>
      <c r="D1636" s="220"/>
      <c r="E1636" s="220"/>
      <c r="F1636" s="220"/>
      <c r="G1636" s="220"/>
      <c r="H1636" s="220"/>
    </row>
    <row r="1637" spans="1:8" ht="12.75" customHeight="1">
      <c r="A1637" s="220"/>
      <c r="B1637" s="221"/>
      <c r="C1637" s="427" t="s">
        <v>435</v>
      </c>
      <c r="D1637" s="424"/>
      <c r="E1637" s="428" t="s">
        <v>436</v>
      </c>
      <c r="F1637" s="409"/>
      <c r="G1637" s="409"/>
      <c r="H1637" s="426"/>
    </row>
    <row r="1638" spans="1:8" ht="12.75" customHeight="1">
      <c r="A1638" s="220"/>
      <c r="B1638" s="221"/>
      <c r="C1638" s="429" t="s">
        <v>437</v>
      </c>
      <c r="D1638" s="402"/>
      <c r="E1638" s="406" t="s">
        <v>438</v>
      </c>
      <c r="F1638" s="387"/>
      <c r="G1638" s="387"/>
      <c r="H1638" s="430"/>
    </row>
    <row r="1639" spans="1:8" ht="12.75" customHeight="1">
      <c r="A1639" s="220"/>
      <c r="B1639" s="221"/>
      <c r="C1639" s="431" t="s">
        <v>439</v>
      </c>
      <c r="D1639" s="432"/>
      <c r="E1639" s="420" t="s">
        <v>440</v>
      </c>
      <c r="F1639" s="418"/>
      <c r="G1639" s="418"/>
      <c r="H1639" s="419"/>
    </row>
    <row r="1640" spans="1:8" ht="12.75" customHeight="1">
      <c r="A1640" s="260" t="s">
        <v>441</v>
      </c>
      <c r="B1640" s="228" t="s">
        <v>442</v>
      </c>
      <c r="C1640" s="228"/>
      <c r="D1640" s="228"/>
      <c r="E1640" s="228" t="s">
        <v>1029</v>
      </c>
      <c r="F1640" s="228"/>
      <c r="G1640" s="262" t="s">
        <v>1030</v>
      </c>
      <c r="H1640" s="269"/>
    </row>
    <row r="1641" spans="1:8" ht="12.75" customHeight="1">
      <c r="A1641" s="264" t="s">
        <v>445</v>
      </c>
      <c r="B1641" s="234" t="s">
        <v>446</v>
      </c>
      <c r="C1641" s="234" t="s">
        <v>443</v>
      </c>
      <c r="D1641" s="234" t="s">
        <v>444</v>
      </c>
      <c r="E1641" s="266" t="s">
        <v>447</v>
      </c>
      <c r="F1641" s="234" t="s">
        <v>444</v>
      </c>
      <c r="G1641" s="237" t="s">
        <v>448</v>
      </c>
      <c r="H1641" s="238" t="s">
        <v>444</v>
      </c>
    </row>
    <row r="1642" spans="1:8" ht="12.75" customHeight="1">
      <c r="A1642" s="239"/>
      <c r="B1642" s="315"/>
      <c r="C1642" s="322"/>
      <c r="D1642" s="257"/>
      <c r="E1642" s="241"/>
      <c r="F1642" s="257"/>
      <c r="G1642" s="243"/>
      <c r="H1642" s="244"/>
    </row>
    <row r="1643" spans="1:8" ht="12.75" customHeight="1">
      <c r="A1643" s="245"/>
      <c r="B1643" s="281" t="s">
        <v>1031</v>
      </c>
      <c r="C1643" s="247" t="s">
        <v>1032</v>
      </c>
      <c r="D1643" s="268" t="s">
        <v>500</v>
      </c>
      <c r="E1643" s="247" t="s">
        <v>1033</v>
      </c>
      <c r="F1643" s="268" t="s">
        <v>500</v>
      </c>
      <c r="G1643" s="249" t="s">
        <v>528</v>
      </c>
      <c r="H1643" s="250" t="s">
        <v>529</v>
      </c>
    </row>
    <row r="1644" spans="1:8" ht="12.75" customHeight="1">
      <c r="A1644" s="245">
        <v>8321</v>
      </c>
      <c r="B1644" s="281" t="s">
        <v>1034</v>
      </c>
      <c r="C1644" s="247">
        <v>41533</v>
      </c>
      <c r="D1644" s="268"/>
      <c r="E1644" s="247">
        <v>41533</v>
      </c>
      <c r="F1644" s="268"/>
      <c r="G1644" s="249">
        <v>41516</v>
      </c>
      <c r="H1644" s="250"/>
    </row>
    <row r="1645" spans="1:8" ht="12.75" customHeight="1">
      <c r="A1645" s="245"/>
      <c r="B1645" s="281"/>
      <c r="C1645" s="247"/>
      <c r="D1645" s="268"/>
      <c r="E1645" s="247"/>
      <c r="F1645" s="268"/>
      <c r="G1645" s="249"/>
      <c r="H1645" s="250"/>
    </row>
    <row r="1646" spans="1:8" ht="12.75" customHeight="1">
      <c r="A1646" s="245"/>
      <c r="B1646" s="281" t="s">
        <v>1035</v>
      </c>
      <c r="C1646" s="247" t="s">
        <v>508</v>
      </c>
      <c r="D1646" s="268" t="s">
        <v>459</v>
      </c>
      <c r="E1646" s="247" t="s">
        <v>507</v>
      </c>
      <c r="F1646" s="268" t="s">
        <v>1036</v>
      </c>
      <c r="G1646" s="249" t="s">
        <v>458</v>
      </c>
      <c r="H1646" s="250"/>
    </row>
    <row r="1647" spans="1:8" ht="12.75" customHeight="1">
      <c r="A1647" s="245">
        <v>10689</v>
      </c>
      <c r="B1647" s="281" t="s">
        <v>1037</v>
      </c>
      <c r="C1647" s="247">
        <v>120558</v>
      </c>
      <c r="D1647" s="268"/>
      <c r="E1647" s="247">
        <v>120558</v>
      </c>
      <c r="F1647" s="268"/>
      <c r="G1647" s="249">
        <v>120517</v>
      </c>
      <c r="H1647" s="250" t="s">
        <v>461</v>
      </c>
    </row>
    <row r="1649" spans="1:8" ht="12.75" customHeight="1">
      <c r="A1649" s="245"/>
      <c r="B1649" s="281" t="s">
        <v>1038</v>
      </c>
      <c r="C1649" s="247" t="s">
        <v>1039</v>
      </c>
      <c r="D1649" s="268" t="s">
        <v>1040</v>
      </c>
      <c r="E1649" s="247" t="s">
        <v>1039</v>
      </c>
      <c r="F1649" s="268" t="s">
        <v>1041</v>
      </c>
      <c r="G1649" s="249" t="s">
        <v>1042</v>
      </c>
      <c r="H1649" s="250" t="s">
        <v>502</v>
      </c>
    </row>
    <row r="1650" spans="1:8" ht="12.75" customHeight="1">
      <c r="A1650" s="245">
        <v>970065</v>
      </c>
      <c r="B1650" s="281" t="s">
        <v>1043</v>
      </c>
      <c r="C1650" s="247">
        <v>999990</v>
      </c>
      <c r="D1650" s="268"/>
      <c r="E1650" s="247">
        <v>999990</v>
      </c>
      <c r="F1650" s="268"/>
      <c r="G1650" s="249">
        <v>100522</v>
      </c>
      <c r="H1650" s="250"/>
    </row>
    <row r="1651" spans="1:8" ht="12.75" customHeight="1">
      <c r="A1651" s="245"/>
      <c r="B1651" s="281"/>
      <c r="C1651" s="247"/>
      <c r="D1651" s="268"/>
      <c r="E1651" s="247"/>
      <c r="F1651" s="268"/>
      <c r="G1651" s="249"/>
      <c r="H1651" s="250"/>
    </row>
    <row r="1652" spans="1:8" ht="12.75" customHeight="1">
      <c r="A1652" s="245"/>
      <c r="B1652" s="281" t="s">
        <v>1044</v>
      </c>
      <c r="C1652" s="247" t="s">
        <v>1039</v>
      </c>
      <c r="D1652" s="268" t="s">
        <v>1040</v>
      </c>
      <c r="E1652" s="247" t="s">
        <v>1039</v>
      </c>
      <c r="F1652" s="268" t="s">
        <v>1040</v>
      </c>
      <c r="G1652" s="249" t="s">
        <v>1042</v>
      </c>
      <c r="H1652" s="250"/>
    </row>
    <row r="1653" spans="1:8" ht="12.75" customHeight="1">
      <c r="A1653" s="245">
        <v>970065</v>
      </c>
      <c r="B1653" s="281" t="s">
        <v>1043</v>
      </c>
      <c r="C1653" s="247">
        <v>999990</v>
      </c>
      <c r="D1653" s="268"/>
      <c r="E1653" s="247">
        <v>999990</v>
      </c>
      <c r="F1653" s="268"/>
      <c r="G1653" s="249">
        <v>100522</v>
      </c>
      <c r="H1653" s="250" t="s">
        <v>502</v>
      </c>
    </row>
    <row r="1654" spans="1:8" ht="12.75" customHeight="1">
      <c r="A1654" s="245"/>
      <c r="B1654" s="281"/>
      <c r="C1654" s="247"/>
      <c r="D1654" s="268"/>
      <c r="E1654" s="247"/>
      <c r="F1654" s="268"/>
      <c r="G1654" s="249"/>
      <c r="H1654" s="250"/>
    </row>
    <row r="1655" spans="1:8" ht="12.75" customHeight="1">
      <c r="A1655" s="245"/>
      <c r="B1655" s="281" t="s">
        <v>1045</v>
      </c>
      <c r="C1655" s="247" t="s">
        <v>1039</v>
      </c>
      <c r="D1655" s="268" t="s">
        <v>1040</v>
      </c>
      <c r="E1655" s="247" t="s">
        <v>1039</v>
      </c>
      <c r="F1655" s="268">
        <v>0.1802</v>
      </c>
      <c r="G1655" s="249" t="s">
        <v>1042</v>
      </c>
      <c r="H1655" s="250"/>
    </row>
    <row r="1656" spans="1:8" ht="12.75" customHeight="1">
      <c r="A1656" s="245">
        <v>981020</v>
      </c>
      <c r="B1656" s="281" t="s">
        <v>1046</v>
      </c>
      <c r="C1656" s="247">
        <v>999990</v>
      </c>
      <c r="D1656" s="268"/>
      <c r="E1656" s="247">
        <v>999990</v>
      </c>
      <c r="F1656" s="268"/>
      <c r="G1656" s="249">
        <v>100522</v>
      </c>
      <c r="H1656" s="250"/>
    </row>
    <row r="1657" spans="1:8" ht="12.75" customHeight="1">
      <c r="A1657" s="245"/>
      <c r="B1657" s="281"/>
      <c r="C1657" s="247"/>
      <c r="D1657" s="268"/>
      <c r="E1657" s="247"/>
      <c r="F1657" s="268"/>
      <c r="G1657" s="249"/>
      <c r="H1657" s="250"/>
    </row>
    <row r="1658" spans="1:8" ht="12.75" customHeight="1">
      <c r="A1658" s="245"/>
      <c r="B1658" s="281" t="s">
        <v>1047</v>
      </c>
      <c r="C1658" s="247" t="s">
        <v>1039</v>
      </c>
      <c r="D1658" s="268" t="s">
        <v>1048</v>
      </c>
      <c r="E1658" s="247" t="s">
        <v>1039</v>
      </c>
      <c r="F1658" s="268" t="s">
        <v>1048</v>
      </c>
      <c r="G1658" s="249" t="s">
        <v>1049</v>
      </c>
      <c r="H1658" s="250" t="s">
        <v>1050</v>
      </c>
    </row>
    <row r="1659" spans="1:8" ht="12.75" customHeight="1">
      <c r="A1659" s="245">
        <v>20000037</v>
      </c>
      <c r="B1659" s="281" t="s">
        <v>1051</v>
      </c>
      <c r="C1659" s="247">
        <v>999990</v>
      </c>
      <c r="D1659" s="268"/>
      <c r="E1659" s="247">
        <v>999990</v>
      </c>
      <c r="F1659" s="268"/>
      <c r="G1659" s="249">
        <v>101016</v>
      </c>
      <c r="H1659" s="250"/>
    </row>
    <row r="1660" spans="1:8" ht="12.75" customHeight="1">
      <c r="A1660" s="245"/>
      <c r="B1660" s="281"/>
      <c r="C1660" s="247"/>
      <c r="D1660" s="268"/>
      <c r="E1660" s="247"/>
      <c r="F1660" s="268"/>
      <c r="G1660" s="249"/>
      <c r="H1660" s="250"/>
    </row>
    <row r="1661" spans="1:8" ht="12.75" customHeight="1">
      <c r="A1661" s="245"/>
      <c r="B1661" s="281" t="s">
        <v>1052</v>
      </c>
      <c r="C1661" s="247" t="s">
        <v>1039</v>
      </c>
      <c r="D1661" s="268" t="s">
        <v>1053</v>
      </c>
      <c r="E1661" s="247" t="s">
        <v>1039</v>
      </c>
      <c r="F1661" s="268" t="s">
        <v>1053</v>
      </c>
      <c r="G1661" s="249" t="s">
        <v>1042</v>
      </c>
      <c r="H1661" s="250" t="s">
        <v>502</v>
      </c>
    </row>
    <row r="1662" spans="1:8" ht="12.75" customHeight="1">
      <c r="A1662" s="245">
        <v>18024</v>
      </c>
      <c r="B1662" s="281" t="s">
        <v>1054</v>
      </c>
      <c r="C1662" s="247">
        <v>999990</v>
      </c>
      <c r="D1662" s="268"/>
      <c r="E1662" s="247">
        <v>999990</v>
      </c>
      <c r="F1662" s="268"/>
      <c r="G1662" s="249">
        <v>100522</v>
      </c>
      <c r="H1662" s="250"/>
    </row>
    <row r="1666" spans="1:8" ht="12.75" customHeight="1">
      <c r="A1666" s="320" t="s">
        <v>1055</v>
      </c>
      <c r="B1666" s="221"/>
      <c r="C1666" s="220"/>
      <c r="D1666" s="220"/>
      <c r="E1666" s="220"/>
      <c r="F1666" s="220"/>
      <c r="G1666" s="220"/>
      <c r="H1666" s="220"/>
    </row>
    <row r="1667" spans="1:8" ht="12.75" customHeight="1">
      <c r="A1667" s="259" t="s">
        <v>1056</v>
      </c>
      <c r="B1667" s="221"/>
      <c r="C1667" s="220"/>
      <c r="D1667" s="220"/>
      <c r="E1667" s="220"/>
      <c r="F1667" s="220"/>
      <c r="G1667" s="220"/>
      <c r="H1667" s="220"/>
    </row>
    <row r="1668" spans="1:8" ht="12.75" customHeight="1">
      <c r="A1668" s="259" t="s">
        <v>1057</v>
      </c>
      <c r="B1668" s="281"/>
      <c r="C1668" s="268"/>
      <c r="D1668" s="268"/>
      <c r="E1668" s="268"/>
      <c r="F1668" s="268"/>
      <c r="G1668" s="268"/>
      <c r="H1668" s="268"/>
    </row>
    <row r="1669" spans="1:8" ht="12.75" customHeight="1">
      <c r="A1669" s="268"/>
      <c r="B1669" s="281"/>
      <c r="C1669" s="268"/>
      <c r="D1669" s="268"/>
      <c r="E1669" s="268"/>
      <c r="F1669" s="268"/>
      <c r="G1669" s="268"/>
      <c r="H1669" s="268"/>
    </row>
    <row r="1670" spans="1:8" ht="12.75" customHeight="1">
      <c r="A1670" s="268"/>
      <c r="B1670" s="281"/>
      <c r="C1670" s="268"/>
      <c r="D1670" s="268"/>
      <c r="E1670" s="268"/>
      <c r="F1670" s="268"/>
      <c r="G1670" s="268"/>
      <c r="H1670" s="268"/>
    </row>
    <row r="1671" spans="1:8" ht="12.75" customHeight="1">
      <c r="A1671" s="268"/>
      <c r="B1671" s="281"/>
      <c r="C1671" s="268"/>
      <c r="D1671" s="268"/>
      <c r="E1671" s="268"/>
      <c r="F1671" s="268"/>
      <c r="G1671" s="268"/>
      <c r="H1671" s="268"/>
    </row>
    <row r="1672" spans="1:8" ht="12.75" customHeight="1">
      <c r="A1672" s="268"/>
      <c r="B1672" s="281"/>
      <c r="C1672" s="268"/>
      <c r="D1672" s="268"/>
      <c r="E1672" s="268"/>
      <c r="F1672" s="268"/>
      <c r="G1672" s="268"/>
      <c r="H1672" s="268"/>
    </row>
    <row r="1673" spans="1:8" ht="12.75" customHeight="1">
      <c r="A1673" s="268"/>
      <c r="B1673" s="281"/>
      <c r="C1673" s="268"/>
      <c r="D1673" s="268"/>
      <c r="E1673" s="268"/>
      <c r="F1673" s="268"/>
      <c r="G1673" s="268"/>
      <c r="H1673" s="268"/>
    </row>
    <row r="1674" spans="1:8" ht="12.75" customHeight="1">
      <c r="A1674" s="268"/>
      <c r="B1674" s="281"/>
      <c r="C1674" s="268"/>
      <c r="D1674" s="268"/>
      <c r="E1674" s="268"/>
      <c r="F1674" s="268"/>
      <c r="G1674" s="268"/>
      <c r="H1674" s="268"/>
    </row>
    <row r="1675" spans="1:8" ht="12.75" customHeight="1">
      <c r="A1675" s="421" t="s">
        <v>477</v>
      </c>
      <c r="B1675" s="387"/>
      <c r="C1675" s="387"/>
      <c r="D1675" s="387"/>
      <c r="E1675" s="387"/>
      <c r="F1675" s="387"/>
      <c r="G1675" s="387"/>
      <c r="H1675" s="387"/>
    </row>
    <row r="1676" spans="1:8" ht="12.75" customHeight="1">
      <c r="A1676" s="421" t="s">
        <v>432</v>
      </c>
      <c r="B1676" s="387"/>
      <c r="C1676" s="387"/>
      <c r="D1676" s="387"/>
      <c r="E1676" s="387"/>
      <c r="F1676" s="387"/>
      <c r="G1676" s="387"/>
      <c r="H1676" s="387"/>
    </row>
    <row r="1677" spans="1:8" ht="12.75" customHeight="1">
      <c r="A1677" s="421" t="s">
        <v>433</v>
      </c>
      <c r="B1677" s="387"/>
      <c r="C1677" s="387"/>
      <c r="D1677" s="387"/>
      <c r="E1677" s="387"/>
      <c r="F1677" s="387"/>
      <c r="G1677" s="387"/>
      <c r="H1677" s="387"/>
    </row>
    <row r="1678" spans="1:8" ht="12.75" customHeight="1">
      <c r="A1678" s="257"/>
      <c r="B1678" s="258"/>
      <c r="C1678" s="257"/>
      <c r="D1678" s="257"/>
      <c r="E1678" s="257"/>
      <c r="F1678" s="257"/>
      <c r="G1678" s="257"/>
      <c r="H1678" s="257"/>
    </row>
    <row r="1679" spans="1:8" ht="12.75" customHeight="1">
      <c r="A1679" s="303" t="s">
        <v>1058</v>
      </c>
      <c r="B1679" s="258"/>
      <c r="C1679" s="220"/>
      <c r="D1679" s="220"/>
      <c r="E1679" s="220"/>
      <c r="F1679" s="220"/>
      <c r="G1679" s="220"/>
      <c r="H1679" s="220"/>
    </row>
    <row r="1681" spans="1:8" ht="12.75" customHeight="1">
      <c r="A1681" s="220"/>
      <c r="B1681" s="221"/>
      <c r="C1681" s="427" t="s">
        <v>435</v>
      </c>
      <c r="D1681" s="424"/>
      <c r="E1681" s="428" t="s">
        <v>436</v>
      </c>
      <c r="F1681" s="409"/>
      <c r="G1681" s="409"/>
      <c r="H1681" s="426"/>
    </row>
    <row r="1682" spans="1:8" ht="12.75" customHeight="1">
      <c r="A1682" s="220"/>
      <c r="B1682" s="221"/>
      <c r="C1682" s="429" t="s">
        <v>437</v>
      </c>
      <c r="D1682" s="402"/>
      <c r="E1682" s="406" t="s">
        <v>438</v>
      </c>
      <c r="F1682" s="387"/>
      <c r="G1682" s="387"/>
      <c r="H1682" s="430"/>
    </row>
    <row r="1683" spans="1:8" ht="12.75" customHeight="1">
      <c r="A1683" s="220"/>
      <c r="B1683" s="221"/>
      <c r="C1683" s="431" t="s">
        <v>439</v>
      </c>
      <c r="D1683" s="432"/>
      <c r="E1683" s="420" t="s">
        <v>440</v>
      </c>
      <c r="F1683" s="418"/>
      <c r="G1683" s="418"/>
      <c r="H1683" s="419"/>
    </row>
    <row r="1684" spans="1:8" ht="12.75" customHeight="1">
      <c r="A1684" s="260" t="s">
        <v>441</v>
      </c>
      <c r="B1684" s="228" t="s">
        <v>442</v>
      </c>
      <c r="C1684" s="228"/>
      <c r="D1684" s="228"/>
      <c r="E1684" s="228" t="s">
        <v>443</v>
      </c>
      <c r="F1684" s="228"/>
      <c r="G1684" s="262" t="s">
        <v>1059</v>
      </c>
      <c r="H1684" s="269"/>
    </row>
    <row r="1685" spans="1:8" ht="12.75" customHeight="1">
      <c r="A1685" s="264" t="s">
        <v>445</v>
      </c>
      <c r="B1685" s="234" t="s">
        <v>446</v>
      </c>
      <c r="C1685" s="234" t="s">
        <v>443</v>
      </c>
      <c r="D1685" s="234" t="s">
        <v>444</v>
      </c>
      <c r="E1685" s="266" t="s">
        <v>447</v>
      </c>
      <c r="F1685" s="234" t="s">
        <v>444</v>
      </c>
      <c r="G1685" s="237" t="s">
        <v>448</v>
      </c>
      <c r="H1685" s="238" t="s">
        <v>444</v>
      </c>
    </row>
    <row r="1686" spans="1:8" ht="12.75" customHeight="1">
      <c r="A1686" s="239"/>
      <c r="B1686" s="332"/>
      <c r="C1686" s="241"/>
      <c r="D1686" s="333"/>
      <c r="E1686" s="241"/>
      <c r="F1686" s="257"/>
      <c r="G1686" s="243"/>
      <c r="H1686" s="244"/>
    </row>
    <row r="1687" spans="1:8" ht="12.75" customHeight="1">
      <c r="A1687" s="245"/>
      <c r="B1687" s="281" t="s">
        <v>1060</v>
      </c>
      <c r="C1687" s="247" t="s">
        <v>490</v>
      </c>
      <c r="D1687" s="268" t="s">
        <v>613</v>
      </c>
      <c r="E1687" s="247" t="s">
        <v>489</v>
      </c>
      <c r="F1687" s="268" t="s">
        <v>471</v>
      </c>
      <c r="G1687" s="249" t="s">
        <v>490</v>
      </c>
      <c r="H1687" s="250" t="s">
        <v>529</v>
      </c>
    </row>
    <row r="1688" spans="1:8" ht="12.75" customHeight="1">
      <c r="A1688" s="245">
        <v>980648</v>
      </c>
      <c r="B1688" s="281" t="s">
        <v>1061</v>
      </c>
      <c r="C1688" s="247">
        <v>52518</v>
      </c>
      <c r="D1688" s="268"/>
      <c r="E1688" s="247">
        <v>52517</v>
      </c>
      <c r="F1688" s="268"/>
      <c r="G1688" s="249">
        <v>52516</v>
      </c>
      <c r="H1688" s="250"/>
    </row>
    <row r="1689" spans="1:8" ht="12.75" customHeight="1">
      <c r="A1689" s="239"/>
      <c r="B1689" s="258"/>
      <c r="C1689" s="241"/>
      <c r="D1689" s="257"/>
      <c r="E1689" s="241"/>
      <c r="F1689" s="257"/>
      <c r="G1689" s="243"/>
      <c r="H1689" s="244"/>
    </row>
    <row r="1690" spans="1:8" ht="12.75" customHeight="1">
      <c r="A1690" s="245"/>
      <c r="B1690" s="281" t="s">
        <v>1062</v>
      </c>
      <c r="C1690" s="247" t="s">
        <v>490</v>
      </c>
      <c r="D1690" s="268" t="s">
        <v>613</v>
      </c>
      <c r="E1690" s="247" t="s">
        <v>489</v>
      </c>
      <c r="F1690" s="268" t="s">
        <v>471</v>
      </c>
      <c r="G1690" s="249" t="s">
        <v>490</v>
      </c>
      <c r="H1690" s="250" t="s">
        <v>529</v>
      </c>
    </row>
    <row r="1691" spans="1:8" ht="12.75" customHeight="1">
      <c r="A1691" s="245">
        <v>960088</v>
      </c>
      <c r="B1691" s="281" t="s">
        <v>1063</v>
      </c>
      <c r="C1691" s="247">
        <v>52518</v>
      </c>
      <c r="D1691" s="268"/>
      <c r="E1691" s="247">
        <v>52517</v>
      </c>
      <c r="F1691" s="268"/>
      <c r="G1691" s="249">
        <v>52516</v>
      </c>
      <c r="H1691" s="250"/>
    </row>
    <row r="1692" spans="1:8" ht="12.75" customHeight="1">
      <c r="A1692" s="245"/>
      <c r="B1692" s="246"/>
      <c r="C1692" s="247"/>
      <c r="D1692" s="268"/>
      <c r="E1692" s="247"/>
      <c r="F1692" s="268"/>
      <c r="G1692" s="249"/>
      <c r="H1692" s="250"/>
    </row>
    <row r="1693" spans="1:8" ht="12.75" customHeight="1">
      <c r="A1693" s="245"/>
      <c r="B1693" s="281" t="s">
        <v>1064</v>
      </c>
      <c r="C1693" s="247" t="s">
        <v>490</v>
      </c>
      <c r="D1693" s="268" t="s">
        <v>613</v>
      </c>
      <c r="E1693" s="247" t="s">
        <v>489</v>
      </c>
      <c r="F1693" s="268" t="s">
        <v>471</v>
      </c>
      <c r="G1693" s="249" t="s">
        <v>597</v>
      </c>
      <c r="H1693" s="250" t="s">
        <v>461</v>
      </c>
    </row>
    <row r="1694" spans="1:8" ht="12.75" customHeight="1">
      <c r="A1694" s="245">
        <v>17166</v>
      </c>
      <c r="B1694" s="281" t="s">
        <v>1065</v>
      </c>
      <c r="C1694" s="247">
        <v>52518</v>
      </c>
      <c r="D1694" s="268"/>
      <c r="E1694" s="247">
        <v>52517</v>
      </c>
      <c r="F1694" s="268"/>
      <c r="G1694" s="249">
        <v>120557</v>
      </c>
      <c r="H1694" s="250"/>
    </row>
    <row r="1695" spans="1:8" ht="12.75" customHeight="1">
      <c r="A1695" s="245"/>
      <c r="B1695" s="281"/>
      <c r="C1695" s="247"/>
      <c r="D1695" s="268"/>
      <c r="E1695" s="247"/>
      <c r="F1695" s="268"/>
      <c r="G1695" s="249"/>
      <c r="H1695" s="250"/>
    </row>
    <row r="1696" spans="1:8" ht="12.75" customHeight="1">
      <c r="A1696" s="245"/>
      <c r="B1696" s="281" t="s">
        <v>1066</v>
      </c>
      <c r="C1696" s="247" t="s">
        <v>490</v>
      </c>
      <c r="D1696" s="268" t="s">
        <v>613</v>
      </c>
      <c r="E1696" s="247" t="s">
        <v>489</v>
      </c>
      <c r="F1696" s="268" t="s">
        <v>471</v>
      </c>
      <c r="G1696" s="249" t="s">
        <v>490</v>
      </c>
      <c r="H1696" s="250" t="s">
        <v>529</v>
      </c>
    </row>
    <row r="1697" spans="1:8" ht="12.75" customHeight="1">
      <c r="A1697" s="245">
        <v>3951</v>
      </c>
      <c r="B1697" s="281" t="s">
        <v>1067</v>
      </c>
      <c r="C1697" s="247">
        <v>52518</v>
      </c>
      <c r="D1697" s="268"/>
      <c r="E1697" s="247">
        <v>52517</v>
      </c>
      <c r="F1697" s="268"/>
      <c r="G1697" s="249">
        <v>52516</v>
      </c>
      <c r="H1697" s="250"/>
    </row>
    <row r="1698" spans="1:8" ht="12.75" customHeight="1">
      <c r="A1698" s="245"/>
      <c r="B1698" s="281"/>
      <c r="C1698" s="247"/>
      <c r="D1698" s="268"/>
      <c r="E1698" s="247"/>
      <c r="F1698" s="268"/>
      <c r="G1698" s="249"/>
      <c r="H1698" s="250"/>
    </row>
    <row r="1699" spans="1:8" ht="12.75" customHeight="1">
      <c r="A1699" s="245"/>
      <c r="B1699" s="281" t="s">
        <v>1068</v>
      </c>
      <c r="C1699" s="247" t="s">
        <v>490</v>
      </c>
      <c r="D1699" s="268" t="s">
        <v>613</v>
      </c>
      <c r="E1699" s="247" t="s">
        <v>489</v>
      </c>
      <c r="F1699" s="268" t="s">
        <v>471</v>
      </c>
      <c r="G1699" s="249" t="s">
        <v>490</v>
      </c>
      <c r="H1699" s="250" t="s">
        <v>529</v>
      </c>
    </row>
    <row r="1700" spans="1:8" ht="12.75" customHeight="1">
      <c r="A1700" s="245">
        <v>980648</v>
      </c>
      <c r="B1700" s="281" t="s">
        <v>1069</v>
      </c>
      <c r="C1700" s="247">
        <v>52518</v>
      </c>
      <c r="D1700" s="268"/>
      <c r="E1700" s="247">
        <v>52517</v>
      </c>
      <c r="F1700" s="268"/>
      <c r="G1700" s="249">
        <v>52516</v>
      </c>
      <c r="H1700" s="250"/>
    </row>
    <row r="1701" spans="1:8" ht="12.75" customHeight="1">
      <c r="A1701" s="271"/>
      <c r="B1701" s="323"/>
      <c r="C1701" s="274"/>
      <c r="D1701" s="324"/>
      <c r="E1701" s="274"/>
      <c r="F1701" s="324"/>
      <c r="G1701" s="275"/>
      <c r="H1701" s="276"/>
    </row>
    <row r="1702" spans="1:8" ht="12.75" customHeight="1">
      <c r="A1702" s="268"/>
      <c r="B1702" s="281"/>
      <c r="C1702" s="268"/>
      <c r="D1702" s="268"/>
      <c r="E1702" s="268"/>
      <c r="F1702" s="268"/>
      <c r="G1702" s="268"/>
      <c r="H1702" s="268"/>
    </row>
    <row r="1703" spans="1:8" ht="12.75" customHeight="1">
      <c r="A1703" s="259" t="s">
        <v>476</v>
      </c>
      <c r="B1703" s="281"/>
      <c r="C1703" s="268"/>
      <c r="D1703" s="268"/>
      <c r="E1703" s="268"/>
      <c r="F1703" s="268"/>
      <c r="G1703" s="268"/>
      <c r="H1703" s="268"/>
    </row>
    <row r="1719" spans="1:8" ht="12.75" customHeight="1">
      <c r="A1719" s="421" t="s">
        <v>477</v>
      </c>
      <c r="B1719" s="387"/>
      <c r="C1719" s="387"/>
      <c r="D1719" s="387"/>
      <c r="E1719" s="387"/>
      <c r="F1719" s="387"/>
      <c r="G1719" s="387"/>
      <c r="H1719" s="387"/>
    </row>
    <row r="1720" spans="1:8" ht="12.75" customHeight="1">
      <c r="A1720" s="421" t="s">
        <v>432</v>
      </c>
      <c r="B1720" s="387"/>
      <c r="C1720" s="387"/>
      <c r="D1720" s="387"/>
      <c r="E1720" s="387"/>
      <c r="F1720" s="387"/>
      <c r="G1720" s="387"/>
      <c r="H1720" s="387"/>
    </row>
    <row r="1721" spans="1:8" ht="12.75" customHeight="1">
      <c r="A1721" s="421" t="s">
        <v>433</v>
      </c>
      <c r="B1721" s="387"/>
      <c r="C1721" s="387"/>
      <c r="D1721" s="387"/>
      <c r="E1721" s="387"/>
      <c r="F1721" s="387"/>
      <c r="G1721" s="387"/>
      <c r="H1721" s="387"/>
    </row>
    <row r="1722" spans="1:8" ht="12.75" customHeight="1">
      <c r="A1722" s="257"/>
      <c r="B1722" s="258"/>
      <c r="C1722" s="257"/>
      <c r="D1722" s="257"/>
      <c r="E1722" s="257"/>
      <c r="F1722" s="257"/>
      <c r="G1722" s="257"/>
      <c r="H1722" s="257"/>
    </row>
    <row r="1723" spans="1:8" ht="12.75" customHeight="1">
      <c r="A1723" s="222" t="s">
        <v>1070</v>
      </c>
      <c r="B1723" s="258"/>
      <c r="C1723" s="220"/>
      <c r="D1723" s="220"/>
      <c r="E1723" s="220"/>
      <c r="F1723" s="220"/>
      <c r="G1723" s="220"/>
      <c r="H1723" s="220"/>
    </row>
    <row r="1724" spans="1:8" ht="12.75" customHeight="1">
      <c r="A1724" s="334"/>
      <c r="B1724" s="258"/>
      <c r="C1724" s="220"/>
      <c r="D1724" s="220"/>
      <c r="E1724" s="220"/>
      <c r="F1724" s="220"/>
      <c r="G1724" s="220"/>
      <c r="H1724" s="220"/>
    </row>
    <row r="1725" spans="1:8" ht="12.75" customHeight="1">
      <c r="A1725" s="220"/>
      <c r="B1725" s="221"/>
      <c r="C1725" s="427" t="s">
        <v>435</v>
      </c>
      <c r="D1725" s="424"/>
      <c r="E1725" s="428" t="s">
        <v>436</v>
      </c>
      <c r="F1725" s="409"/>
      <c r="G1725" s="409"/>
      <c r="H1725" s="426"/>
    </row>
    <row r="1726" spans="1:8" ht="12.75" customHeight="1">
      <c r="A1726" s="220"/>
      <c r="B1726" s="221"/>
      <c r="C1726" s="429" t="s">
        <v>437</v>
      </c>
      <c r="D1726" s="402"/>
      <c r="E1726" s="406" t="s">
        <v>438</v>
      </c>
      <c r="F1726" s="387"/>
      <c r="G1726" s="387"/>
      <c r="H1726" s="430"/>
    </row>
    <row r="1727" spans="1:8" ht="12.75" customHeight="1">
      <c r="A1727" s="220"/>
      <c r="B1727" s="221"/>
      <c r="C1727" s="431" t="s">
        <v>439</v>
      </c>
      <c r="D1727" s="432"/>
      <c r="E1727" s="420" t="s">
        <v>440</v>
      </c>
      <c r="F1727" s="418"/>
      <c r="G1727" s="418"/>
      <c r="H1727" s="419"/>
    </row>
    <row r="1728" spans="1:8" ht="12.75" customHeight="1">
      <c r="A1728" s="260" t="s">
        <v>441</v>
      </c>
      <c r="B1728" s="228" t="s">
        <v>442</v>
      </c>
      <c r="C1728" s="228"/>
      <c r="D1728" s="228"/>
      <c r="E1728" s="228" t="s">
        <v>443</v>
      </c>
      <c r="F1728" s="228" t="s">
        <v>444</v>
      </c>
      <c r="G1728" s="262" t="s">
        <v>1071</v>
      </c>
      <c r="H1728" s="269"/>
    </row>
    <row r="1729" spans="1:8" ht="12.75" customHeight="1">
      <c r="A1729" s="264" t="s">
        <v>445</v>
      </c>
      <c r="B1729" s="234" t="s">
        <v>446</v>
      </c>
      <c r="C1729" s="234" t="s">
        <v>443</v>
      </c>
      <c r="D1729" s="234" t="s">
        <v>444</v>
      </c>
      <c r="E1729" s="266" t="s">
        <v>447</v>
      </c>
      <c r="F1729" s="234"/>
      <c r="G1729" s="237" t="s">
        <v>448</v>
      </c>
      <c r="H1729" s="238" t="s">
        <v>444</v>
      </c>
    </row>
    <row r="1730" spans="1:8" ht="12.75" customHeight="1">
      <c r="A1730" s="245"/>
      <c r="B1730" s="291"/>
      <c r="C1730" s="335"/>
      <c r="D1730" s="268"/>
      <c r="E1730" s="247"/>
      <c r="F1730" s="268"/>
      <c r="G1730" s="249"/>
      <c r="H1730" s="250"/>
    </row>
    <row r="1731" spans="1:8" ht="12.75" customHeight="1">
      <c r="A1731" s="245"/>
      <c r="B1731" s="281" t="s">
        <v>1072</v>
      </c>
      <c r="C1731" s="247" t="s">
        <v>601</v>
      </c>
      <c r="D1731" s="268" t="s">
        <v>665</v>
      </c>
      <c r="E1731" s="247" t="s">
        <v>600</v>
      </c>
      <c r="F1731" s="268" t="s">
        <v>461</v>
      </c>
      <c r="G1731" s="249" t="s">
        <v>1073</v>
      </c>
      <c r="H1731" s="250" t="s">
        <v>667</v>
      </c>
    </row>
    <row r="1732" spans="1:8" ht="12.75" customHeight="1">
      <c r="A1732" s="245">
        <v>6002</v>
      </c>
      <c r="B1732" s="281" t="s">
        <v>1074</v>
      </c>
      <c r="C1732" s="247">
        <v>134517</v>
      </c>
      <c r="D1732" s="268"/>
      <c r="E1732" s="247">
        <v>134517</v>
      </c>
      <c r="F1732" s="268"/>
      <c r="G1732" s="249">
        <v>130526</v>
      </c>
      <c r="H1732" s="250"/>
    </row>
    <row r="1733" spans="1:8" ht="12.75" customHeight="1">
      <c r="A1733" s="245"/>
      <c r="B1733" s="281"/>
      <c r="C1733" s="247"/>
      <c r="D1733" s="268"/>
      <c r="E1733" s="247"/>
      <c r="F1733" s="268"/>
      <c r="G1733" s="249"/>
      <c r="H1733" s="250"/>
    </row>
    <row r="1734" spans="1:8" ht="12.75" customHeight="1">
      <c r="A1734" s="245"/>
      <c r="B1734" s="281" t="s">
        <v>1075</v>
      </c>
      <c r="C1734" s="247" t="s">
        <v>601</v>
      </c>
      <c r="D1734" s="268" t="s">
        <v>665</v>
      </c>
      <c r="E1734" s="247" t="s">
        <v>600</v>
      </c>
      <c r="F1734" s="268" t="s">
        <v>461</v>
      </c>
      <c r="G1734" s="249" t="s">
        <v>815</v>
      </c>
      <c r="H1734" s="250" t="s">
        <v>459</v>
      </c>
    </row>
    <row r="1735" spans="1:8" ht="12.75" customHeight="1">
      <c r="A1735" s="245">
        <v>14065</v>
      </c>
      <c r="B1735" s="281" t="s">
        <v>1076</v>
      </c>
      <c r="C1735" s="247">
        <v>134517</v>
      </c>
      <c r="D1735" s="268"/>
      <c r="E1735" s="247">
        <v>134517</v>
      </c>
      <c r="F1735" s="268"/>
      <c r="G1735" s="249">
        <v>140522</v>
      </c>
      <c r="H1735" s="250"/>
    </row>
    <row r="1736" spans="1:8" ht="12.75" customHeight="1">
      <c r="A1736" s="245"/>
      <c r="B1736" s="281"/>
      <c r="C1736" s="247"/>
      <c r="D1736" s="268"/>
      <c r="E1736" s="247"/>
      <c r="F1736" s="268"/>
      <c r="G1736" s="249"/>
      <c r="H1736" s="250"/>
    </row>
    <row r="1737" spans="1:8" ht="12.75" customHeight="1">
      <c r="A1737" s="245"/>
      <c r="B1737" s="281" t="s">
        <v>1077</v>
      </c>
      <c r="C1737" s="247" t="s">
        <v>698</v>
      </c>
      <c r="D1737" s="268" t="s">
        <v>607</v>
      </c>
      <c r="E1737" s="247" t="s">
        <v>659</v>
      </c>
      <c r="F1737" s="268" t="s">
        <v>485</v>
      </c>
      <c r="G1737" s="249" t="s">
        <v>698</v>
      </c>
      <c r="H1737" s="250" t="s">
        <v>607</v>
      </c>
    </row>
    <row r="1738" spans="1:8" ht="12.75" customHeight="1">
      <c r="A1738" s="245">
        <v>940067</v>
      </c>
      <c r="B1738" s="281" t="s">
        <v>1078</v>
      </c>
      <c r="C1738" s="247">
        <v>141517</v>
      </c>
      <c r="D1738" s="268"/>
      <c r="E1738" s="247">
        <v>141517</v>
      </c>
      <c r="F1738" s="268"/>
      <c r="G1738" s="249">
        <v>141516</v>
      </c>
      <c r="H1738" s="250"/>
    </row>
    <row r="1739" spans="1:8" ht="12.75" customHeight="1">
      <c r="A1739" s="245"/>
      <c r="B1739" s="281"/>
      <c r="C1739" s="247"/>
      <c r="D1739" s="268"/>
      <c r="E1739" s="247"/>
      <c r="F1739" s="268"/>
      <c r="G1739" s="249"/>
      <c r="H1739" s="250"/>
    </row>
    <row r="1740" spans="1:8" ht="12.75" customHeight="1">
      <c r="A1740" s="245"/>
      <c r="B1740" s="281" t="s">
        <v>1079</v>
      </c>
      <c r="C1740" s="247" t="s">
        <v>746</v>
      </c>
      <c r="D1740" s="268" t="s">
        <v>464</v>
      </c>
      <c r="E1740" s="247" t="s">
        <v>815</v>
      </c>
      <c r="F1740" s="268" t="s">
        <v>459</v>
      </c>
      <c r="G1740" s="249" t="s">
        <v>1080</v>
      </c>
      <c r="H1740" s="250" t="s">
        <v>667</v>
      </c>
    </row>
    <row r="1741" spans="1:8" ht="12.75" customHeight="1">
      <c r="A1741" s="245">
        <v>960537</v>
      </c>
      <c r="B1741" s="281" t="s">
        <v>1081</v>
      </c>
      <c r="C1741" s="247">
        <v>140522</v>
      </c>
      <c r="D1741" s="268"/>
      <c r="E1741" s="247">
        <v>140522</v>
      </c>
      <c r="F1741" s="268"/>
      <c r="G1741" s="249">
        <v>140521</v>
      </c>
      <c r="H1741" s="250"/>
    </row>
    <row r="1742" spans="1:8" ht="12.75" customHeight="1">
      <c r="A1742" s="245"/>
      <c r="B1742" s="281"/>
      <c r="C1742" s="247"/>
      <c r="D1742" s="268"/>
      <c r="E1742" s="247"/>
      <c r="F1742" s="268"/>
      <c r="G1742" s="249"/>
      <c r="H1742" s="250"/>
    </row>
    <row r="1743" spans="1:8" ht="12.75" customHeight="1">
      <c r="A1743" s="245"/>
      <c r="B1743" s="281" t="s">
        <v>1082</v>
      </c>
      <c r="C1743" s="247" t="s">
        <v>643</v>
      </c>
      <c r="D1743" s="268" t="s">
        <v>606</v>
      </c>
      <c r="E1743" s="247" t="s">
        <v>644</v>
      </c>
      <c r="F1743" s="268" t="s">
        <v>577</v>
      </c>
      <c r="G1743" s="249" t="s">
        <v>643</v>
      </c>
      <c r="H1743" s="250" t="s">
        <v>1083</v>
      </c>
    </row>
    <row r="1744" spans="1:8" ht="14.25" customHeight="1">
      <c r="A1744" s="245">
        <v>6430</v>
      </c>
      <c r="B1744" s="281" t="s">
        <v>1084</v>
      </c>
      <c r="C1744" s="247">
        <v>141017</v>
      </c>
      <c r="D1744" s="268"/>
      <c r="E1744" s="247">
        <v>141017</v>
      </c>
      <c r="F1744" s="268"/>
      <c r="G1744" s="249">
        <v>141016</v>
      </c>
      <c r="H1744" s="250"/>
    </row>
    <row r="1746" spans="1:8" ht="12.75" customHeight="1">
      <c r="A1746" s="245"/>
      <c r="B1746" s="281" t="s">
        <v>1085</v>
      </c>
      <c r="C1746" s="247" t="s">
        <v>643</v>
      </c>
      <c r="D1746" s="268" t="s">
        <v>606</v>
      </c>
      <c r="E1746" s="247" t="s">
        <v>644</v>
      </c>
      <c r="F1746" s="268" t="s">
        <v>577</v>
      </c>
      <c r="G1746" s="249" t="s">
        <v>643</v>
      </c>
      <c r="H1746" s="250" t="s">
        <v>1083</v>
      </c>
    </row>
    <row r="1747" spans="1:8" ht="12.75" customHeight="1">
      <c r="A1747" s="245">
        <v>930972</v>
      </c>
      <c r="B1747" s="281" t="s">
        <v>1086</v>
      </c>
      <c r="C1747" s="247">
        <v>141017</v>
      </c>
      <c r="D1747" s="268"/>
      <c r="E1747" s="247">
        <v>141017</v>
      </c>
      <c r="F1747" s="268"/>
      <c r="G1747" s="249">
        <v>141016</v>
      </c>
      <c r="H1747" s="250"/>
    </row>
    <row r="1748" spans="1:8" ht="12.75" customHeight="1">
      <c r="A1748" s="245"/>
      <c r="B1748" s="281"/>
      <c r="C1748" s="247"/>
      <c r="D1748" s="268"/>
      <c r="E1748" s="247"/>
      <c r="F1748" s="268"/>
      <c r="G1748" s="249"/>
      <c r="H1748" s="250"/>
    </row>
    <row r="1749" spans="1:8" ht="12.75" customHeight="1">
      <c r="A1749" s="245"/>
      <c r="B1749" s="281" t="s">
        <v>1087</v>
      </c>
      <c r="C1749" s="247" t="s">
        <v>643</v>
      </c>
      <c r="D1749" s="268"/>
      <c r="E1749" s="247" t="s">
        <v>644</v>
      </c>
      <c r="F1749" s="268"/>
      <c r="G1749" s="249" t="s">
        <v>643</v>
      </c>
      <c r="H1749" s="250"/>
    </row>
    <row r="1750" spans="1:8" ht="12.75" customHeight="1">
      <c r="A1750" s="245">
        <v>8480</v>
      </c>
      <c r="B1750" s="281" t="s">
        <v>1088</v>
      </c>
      <c r="C1750" s="247">
        <v>141017</v>
      </c>
      <c r="D1750" s="268"/>
      <c r="E1750" s="247">
        <v>141017</v>
      </c>
      <c r="F1750" s="268"/>
      <c r="G1750" s="249">
        <v>141016</v>
      </c>
      <c r="H1750" s="250"/>
    </row>
    <row r="1751" spans="1:8" ht="12.75" customHeight="1">
      <c r="A1751" s="245"/>
      <c r="B1751" s="281"/>
      <c r="C1751" s="247"/>
      <c r="D1751" s="268"/>
      <c r="E1751" s="247"/>
      <c r="F1751" s="268"/>
      <c r="G1751" s="249"/>
      <c r="H1751" s="250"/>
    </row>
    <row r="1752" spans="1:8" ht="12.75" customHeight="1">
      <c r="A1752" s="245"/>
      <c r="B1752" s="281" t="s">
        <v>1089</v>
      </c>
      <c r="C1752" s="247" t="s">
        <v>643</v>
      </c>
      <c r="D1752" s="268" t="s">
        <v>606</v>
      </c>
      <c r="E1752" s="247" t="s">
        <v>644</v>
      </c>
      <c r="F1752" s="268" t="s">
        <v>577</v>
      </c>
      <c r="G1752" s="249" t="s">
        <v>643</v>
      </c>
      <c r="H1752" s="250" t="s">
        <v>1083</v>
      </c>
    </row>
    <row r="1753" spans="1:8" ht="12.75" customHeight="1">
      <c r="A1753" s="245">
        <v>11765</v>
      </c>
      <c r="B1753" s="281" t="s">
        <v>1090</v>
      </c>
      <c r="C1753" s="247">
        <v>141017</v>
      </c>
      <c r="D1753" s="268"/>
      <c r="E1753" s="247">
        <v>141017</v>
      </c>
      <c r="F1753" s="268"/>
      <c r="G1753" s="249">
        <v>141016</v>
      </c>
      <c r="H1753" s="250"/>
    </row>
    <row r="1754" spans="1:8" ht="12.75" customHeight="1">
      <c r="A1754" s="245"/>
      <c r="B1754" s="281"/>
      <c r="C1754" s="247"/>
      <c r="D1754" s="268"/>
      <c r="E1754" s="247"/>
      <c r="F1754" s="268"/>
      <c r="G1754" s="249"/>
      <c r="H1754" s="250"/>
    </row>
    <row r="1755" spans="1:8" ht="12.75" customHeight="1">
      <c r="A1755" s="245"/>
      <c r="B1755" s="281" t="s">
        <v>1091</v>
      </c>
      <c r="C1755" s="247" t="s">
        <v>643</v>
      </c>
      <c r="D1755" s="268" t="s">
        <v>606</v>
      </c>
      <c r="E1755" s="247" t="s">
        <v>644</v>
      </c>
      <c r="F1755" s="268" t="s">
        <v>577</v>
      </c>
      <c r="G1755" s="249" t="s">
        <v>643</v>
      </c>
      <c r="H1755" s="250"/>
    </row>
    <row r="1756" spans="1:8" ht="12.75" customHeight="1">
      <c r="A1756" s="245">
        <v>17085</v>
      </c>
      <c r="B1756" s="281" t="s">
        <v>1092</v>
      </c>
      <c r="C1756" s="247">
        <v>141017</v>
      </c>
      <c r="D1756" s="268"/>
      <c r="E1756" s="247">
        <v>141017</v>
      </c>
      <c r="F1756" s="268"/>
      <c r="G1756" s="249">
        <v>141017</v>
      </c>
      <c r="H1756" s="250"/>
    </row>
    <row r="1757" spans="1:8" ht="12.75" customHeight="1">
      <c r="A1757" s="245"/>
      <c r="B1757" s="281"/>
      <c r="C1757" s="247"/>
      <c r="D1757" s="268"/>
      <c r="E1757" s="247"/>
      <c r="F1757" s="268"/>
      <c r="G1757" s="249"/>
      <c r="H1757" s="250"/>
    </row>
    <row r="1758" spans="1:8" ht="12.75" customHeight="1">
      <c r="A1758" s="295"/>
      <c r="B1758" s="281" t="s">
        <v>1093</v>
      </c>
      <c r="C1758" s="247" t="s">
        <v>643</v>
      </c>
      <c r="D1758" s="247"/>
      <c r="E1758" s="247" t="s">
        <v>644</v>
      </c>
      <c r="F1758" s="247"/>
      <c r="G1758" s="249" t="s">
        <v>643</v>
      </c>
      <c r="H1758" s="313"/>
    </row>
    <row r="1759" spans="1:8" ht="12.75" customHeight="1">
      <c r="A1759" s="271">
        <v>14882</v>
      </c>
      <c r="B1759" s="323" t="s">
        <v>1094</v>
      </c>
      <c r="C1759" s="274">
        <v>141017</v>
      </c>
      <c r="D1759" s="274"/>
      <c r="E1759" s="274">
        <v>141017</v>
      </c>
      <c r="F1759" s="274"/>
      <c r="G1759" s="275">
        <v>141017</v>
      </c>
      <c r="H1759" s="313"/>
    </row>
    <row r="1764" spans="1:8" ht="12.75" customHeight="1">
      <c r="A1764" s="421" t="s">
        <v>477</v>
      </c>
      <c r="B1764" s="387"/>
      <c r="C1764" s="387"/>
      <c r="D1764" s="387"/>
      <c r="E1764" s="387"/>
      <c r="F1764" s="387"/>
      <c r="G1764" s="387"/>
      <c r="H1764" s="387"/>
    </row>
    <row r="1765" spans="1:8" ht="12.75" customHeight="1">
      <c r="A1765" s="421" t="s">
        <v>432</v>
      </c>
      <c r="B1765" s="387"/>
      <c r="C1765" s="387"/>
      <c r="D1765" s="387"/>
      <c r="E1765" s="387"/>
      <c r="F1765" s="387"/>
      <c r="G1765" s="387"/>
      <c r="H1765" s="387"/>
    </row>
    <row r="1766" spans="1:8" ht="12.75" customHeight="1">
      <c r="A1766" s="421" t="s">
        <v>433</v>
      </c>
      <c r="B1766" s="387"/>
      <c r="C1766" s="387"/>
      <c r="D1766" s="387"/>
      <c r="E1766" s="387"/>
      <c r="F1766" s="387"/>
      <c r="G1766" s="387"/>
      <c r="H1766" s="387"/>
    </row>
    <row r="1767" spans="1:8" ht="12.75" customHeight="1">
      <c r="A1767" s="257"/>
      <c r="B1767" s="258"/>
      <c r="C1767" s="257"/>
      <c r="D1767" s="257"/>
      <c r="E1767" s="257"/>
      <c r="F1767" s="257"/>
      <c r="G1767" s="257"/>
      <c r="H1767" s="257"/>
    </row>
    <row r="1768" spans="1:8" ht="12.75" customHeight="1">
      <c r="A1768" s="222" t="s">
        <v>1070</v>
      </c>
      <c r="B1768" s="258"/>
      <c r="C1768" s="220"/>
      <c r="D1768" s="220"/>
      <c r="E1768" s="220"/>
      <c r="F1768" s="220"/>
      <c r="G1768" s="220"/>
      <c r="H1768" s="220"/>
    </row>
    <row r="1769" spans="1:8" ht="12.75" customHeight="1">
      <c r="A1769" s="334"/>
      <c r="B1769" s="258"/>
      <c r="C1769" s="220"/>
      <c r="D1769" s="220"/>
      <c r="E1769" s="220"/>
      <c r="F1769" s="220"/>
      <c r="G1769" s="220"/>
      <c r="H1769" s="220"/>
    </row>
    <row r="1770" spans="1:8" ht="12.75" customHeight="1">
      <c r="A1770" s="220"/>
      <c r="B1770" s="221"/>
      <c r="C1770" s="427" t="s">
        <v>435</v>
      </c>
      <c r="D1770" s="424"/>
      <c r="E1770" s="428" t="s">
        <v>436</v>
      </c>
      <c r="F1770" s="409"/>
      <c r="G1770" s="409"/>
      <c r="H1770" s="426"/>
    </row>
    <row r="1771" spans="1:8" ht="12.75" customHeight="1">
      <c r="A1771" s="220"/>
      <c r="B1771" s="221"/>
      <c r="C1771" s="429" t="s">
        <v>437</v>
      </c>
      <c r="D1771" s="402"/>
      <c r="E1771" s="406" t="s">
        <v>438</v>
      </c>
      <c r="F1771" s="387"/>
      <c r="G1771" s="387"/>
      <c r="H1771" s="430"/>
    </row>
    <row r="1772" spans="1:8" ht="12.75" customHeight="1">
      <c r="A1772" s="220"/>
      <c r="B1772" s="221"/>
      <c r="C1772" s="431" t="s">
        <v>439</v>
      </c>
      <c r="D1772" s="432"/>
      <c r="E1772" s="420" t="s">
        <v>440</v>
      </c>
      <c r="F1772" s="418"/>
      <c r="G1772" s="418"/>
      <c r="H1772" s="419"/>
    </row>
    <row r="1773" spans="1:8" ht="12.75" customHeight="1">
      <c r="A1773" s="260" t="s">
        <v>441</v>
      </c>
      <c r="B1773" s="228" t="s">
        <v>442</v>
      </c>
      <c r="C1773" s="228"/>
      <c r="D1773" s="228"/>
      <c r="E1773" s="228" t="s">
        <v>443</v>
      </c>
      <c r="F1773" s="228" t="s">
        <v>444</v>
      </c>
      <c r="G1773" s="262" t="s">
        <v>1095</v>
      </c>
      <c r="H1773" s="269"/>
    </row>
    <row r="1774" spans="1:8" ht="12.75" customHeight="1">
      <c r="A1774" s="264" t="s">
        <v>445</v>
      </c>
      <c r="B1774" s="234" t="s">
        <v>446</v>
      </c>
      <c r="C1774" s="234" t="s">
        <v>443</v>
      </c>
      <c r="D1774" s="234" t="s">
        <v>444</v>
      </c>
      <c r="E1774" s="266" t="s">
        <v>447</v>
      </c>
      <c r="F1774" s="234"/>
      <c r="G1774" s="237" t="s">
        <v>448</v>
      </c>
      <c r="H1774" s="238" t="s">
        <v>444</v>
      </c>
    </row>
    <row r="1775" spans="1:8" ht="12.75" customHeight="1">
      <c r="A1775" s="290"/>
      <c r="B1775" s="291"/>
      <c r="C1775" s="292"/>
      <c r="D1775" s="292"/>
      <c r="E1775" s="292"/>
      <c r="F1775" s="292"/>
      <c r="G1775" s="336"/>
      <c r="H1775" s="250"/>
    </row>
    <row r="1776" spans="1:8" ht="12.75" customHeight="1">
      <c r="A1776" s="295"/>
      <c r="B1776" s="246" t="s">
        <v>1096</v>
      </c>
      <c r="C1776" s="247" t="s">
        <v>643</v>
      </c>
      <c r="D1776" s="247"/>
      <c r="E1776" s="247" t="s">
        <v>644</v>
      </c>
      <c r="F1776" s="247"/>
      <c r="G1776" s="249" t="s">
        <v>643</v>
      </c>
      <c r="H1776" s="250" t="s">
        <v>1083</v>
      </c>
    </row>
    <row r="1777" spans="1:8" ht="12.75" customHeight="1">
      <c r="A1777" s="245">
        <v>13258</v>
      </c>
      <c r="B1777" s="246" t="s">
        <v>1097</v>
      </c>
      <c r="C1777" s="247">
        <v>141016</v>
      </c>
      <c r="D1777" s="247"/>
      <c r="E1777" s="247">
        <v>141017</v>
      </c>
      <c r="F1777" s="247"/>
      <c r="G1777" s="249">
        <v>141016</v>
      </c>
      <c r="H1777" s="250"/>
    </row>
    <row r="1807" spans="1:8" ht="12.75" customHeight="1">
      <c r="A1807" s="421" t="s">
        <v>477</v>
      </c>
      <c r="B1807" s="387"/>
      <c r="C1807" s="387"/>
      <c r="D1807" s="387"/>
      <c r="E1807" s="387"/>
      <c r="F1807" s="387"/>
      <c r="G1807" s="387"/>
      <c r="H1807" s="387"/>
    </row>
    <row r="1808" spans="1:8" ht="12.75" customHeight="1">
      <c r="A1808" s="421" t="s">
        <v>432</v>
      </c>
      <c r="B1808" s="387"/>
      <c r="C1808" s="387"/>
      <c r="D1808" s="387"/>
      <c r="E1808" s="387"/>
      <c r="F1808" s="387"/>
      <c r="G1808" s="387"/>
      <c r="H1808" s="387"/>
    </row>
    <row r="1809" spans="1:8" ht="12.75" customHeight="1">
      <c r="A1809" s="421" t="s">
        <v>433</v>
      </c>
      <c r="B1809" s="387"/>
      <c r="C1809" s="387"/>
      <c r="D1809" s="387"/>
      <c r="E1809" s="387"/>
      <c r="F1809" s="387"/>
      <c r="G1809" s="387"/>
      <c r="H1809" s="387"/>
    </row>
    <row r="1810" spans="1:8" ht="12.75" customHeight="1">
      <c r="A1810" s="257"/>
      <c r="B1810" s="258"/>
      <c r="C1810" s="257"/>
      <c r="D1810" s="257"/>
      <c r="E1810" s="257"/>
      <c r="F1810" s="257"/>
      <c r="G1810" s="257"/>
      <c r="H1810" s="257"/>
    </row>
    <row r="1811" spans="1:8" ht="12.75" customHeight="1">
      <c r="A1811" s="303" t="s">
        <v>1098</v>
      </c>
      <c r="B1811" s="221"/>
      <c r="C1811" s="220"/>
      <c r="D1811" s="220"/>
      <c r="E1811" s="220"/>
      <c r="F1811" s="220"/>
      <c r="G1811" s="220"/>
      <c r="H1811" s="220"/>
    </row>
    <row r="1812" spans="1:8" ht="12.75" customHeight="1">
      <c r="A1812" s="303"/>
      <c r="B1812" s="221"/>
      <c r="C1812" s="220"/>
      <c r="D1812" s="220"/>
      <c r="E1812" s="220"/>
      <c r="F1812" s="220"/>
      <c r="G1812" s="220"/>
      <c r="H1812" s="220"/>
    </row>
    <row r="1813" spans="1:8" ht="12.75" customHeight="1">
      <c r="A1813" s="220"/>
      <c r="B1813" s="221"/>
      <c r="C1813" s="427" t="s">
        <v>435</v>
      </c>
      <c r="D1813" s="424"/>
      <c r="E1813" s="428" t="s">
        <v>436</v>
      </c>
      <c r="F1813" s="409"/>
      <c r="G1813" s="409"/>
      <c r="H1813" s="426"/>
    </row>
    <row r="1814" spans="1:8" ht="12.75" customHeight="1">
      <c r="A1814" s="220"/>
      <c r="B1814" s="221"/>
      <c r="C1814" s="429" t="s">
        <v>437</v>
      </c>
      <c r="D1814" s="402"/>
      <c r="E1814" s="406" t="s">
        <v>438</v>
      </c>
      <c r="F1814" s="387"/>
      <c r="G1814" s="387"/>
      <c r="H1814" s="430"/>
    </row>
    <row r="1815" spans="1:8" ht="12.75" customHeight="1">
      <c r="A1815" s="220"/>
      <c r="B1815" s="221"/>
      <c r="C1815" s="431" t="s">
        <v>439</v>
      </c>
      <c r="D1815" s="432"/>
      <c r="E1815" s="420" t="s">
        <v>440</v>
      </c>
      <c r="F1815" s="418"/>
      <c r="G1815" s="418"/>
      <c r="H1815" s="419"/>
    </row>
    <row r="1816" spans="1:8" ht="12.75" customHeight="1">
      <c r="A1816" s="260" t="s">
        <v>441</v>
      </c>
      <c r="B1816" s="228" t="s">
        <v>442</v>
      </c>
      <c r="C1816" s="228"/>
      <c r="D1816" s="228"/>
      <c r="E1816" s="228" t="s">
        <v>1099</v>
      </c>
      <c r="F1816" s="228"/>
      <c r="G1816" s="262" t="s">
        <v>1100</v>
      </c>
      <c r="H1816" s="269"/>
    </row>
    <row r="1817" spans="1:8" ht="12.75" customHeight="1">
      <c r="A1817" s="264" t="s">
        <v>445</v>
      </c>
      <c r="B1817" s="234" t="s">
        <v>446</v>
      </c>
      <c r="C1817" s="234" t="s">
        <v>443</v>
      </c>
      <c r="D1817" s="234" t="s">
        <v>444</v>
      </c>
      <c r="E1817" s="266" t="s">
        <v>447</v>
      </c>
      <c r="F1817" s="234" t="s">
        <v>444</v>
      </c>
      <c r="G1817" s="237" t="s">
        <v>448</v>
      </c>
      <c r="H1817" s="238" t="s">
        <v>444</v>
      </c>
    </row>
    <row r="1818" spans="1:8" ht="12.75" customHeight="1">
      <c r="A1818" s="245"/>
      <c r="B1818" s="291"/>
      <c r="C1818" s="292"/>
      <c r="D1818" s="268"/>
      <c r="E1818" s="247"/>
      <c r="F1818" s="268"/>
      <c r="G1818" s="249"/>
      <c r="H1818" s="250"/>
    </row>
    <row r="1819" spans="1:8" ht="12.75" customHeight="1">
      <c r="A1819" s="245"/>
      <c r="B1819" s="281" t="s">
        <v>1101</v>
      </c>
      <c r="C1819" s="247" t="s">
        <v>508</v>
      </c>
      <c r="D1819" s="268" t="s">
        <v>459</v>
      </c>
      <c r="E1819" s="247" t="s">
        <v>507</v>
      </c>
      <c r="F1819" s="268" t="s">
        <v>455</v>
      </c>
      <c r="G1819" s="249" t="s">
        <v>508</v>
      </c>
      <c r="H1819" s="250" t="s">
        <v>461</v>
      </c>
    </row>
    <row r="1820" spans="1:8" ht="12.75" customHeight="1">
      <c r="A1820" s="245">
        <v>930237</v>
      </c>
      <c r="B1820" s="281" t="s">
        <v>1102</v>
      </c>
      <c r="C1820" s="247">
        <v>120558</v>
      </c>
      <c r="D1820" s="268"/>
      <c r="E1820" s="247">
        <v>120558</v>
      </c>
      <c r="F1820" s="268"/>
      <c r="G1820" s="249">
        <v>120557</v>
      </c>
      <c r="H1820" s="250"/>
    </row>
    <row r="1821" spans="1:8" ht="12.75" customHeight="1">
      <c r="A1821" s="245"/>
      <c r="B1821" s="281"/>
      <c r="C1821" s="247"/>
      <c r="D1821" s="268"/>
      <c r="E1821" s="247"/>
      <c r="F1821" s="268"/>
      <c r="G1821" s="249"/>
      <c r="H1821" s="250"/>
    </row>
    <row r="1822" spans="1:8" ht="12.75" customHeight="1">
      <c r="A1822" s="245"/>
      <c r="B1822" s="281" t="s">
        <v>1103</v>
      </c>
      <c r="C1822" s="247" t="s">
        <v>458</v>
      </c>
      <c r="D1822" s="268"/>
      <c r="E1822" s="247" t="s">
        <v>857</v>
      </c>
      <c r="F1822" s="268"/>
      <c r="G1822" s="249" t="s">
        <v>508</v>
      </c>
      <c r="H1822" s="250"/>
    </row>
    <row r="1823" spans="1:8" ht="12.75" customHeight="1">
      <c r="A1823" s="245">
        <v>6168</v>
      </c>
      <c r="B1823" s="281" t="s">
        <v>1104</v>
      </c>
      <c r="C1823" s="247">
        <v>120518</v>
      </c>
      <c r="D1823" s="268"/>
      <c r="E1823" s="247">
        <v>122512</v>
      </c>
      <c r="F1823" s="268"/>
      <c r="G1823" s="249">
        <v>120557</v>
      </c>
      <c r="H1823" s="250"/>
    </row>
    <row r="1825" spans="1:8" ht="12.75" customHeight="1">
      <c r="A1825" s="245"/>
      <c r="B1825" s="281" t="s">
        <v>1105</v>
      </c>
      <c r="C1825" s="247" t="s">
        <v>460</v>
      </c>
      <c r="D1825" s="268" t="s">
        <v>464</v>
      </c>
      <c r="E1825" s="247" t="s">
        <v>458</v>
      </c>
      <c r="F1825" s="268" t="s">
        <v>461</v>
      </c>
      <c r="G1825" s="249" t="s">
        <v>522</v>
      </c>
      <c r="H1825" s="250" t="s">
        <v>459</v>
      </c>
    </row>
    <row r="1826" spans="1:8" ht="12.75" customHeight="1">
      <c r="A1826" s="245">
        <v>940404</v>
      </c>
      <c r="B1826" s="281" t="s">
        <v>1106</v>
      </c>
      <c r="C1826" s="247">
        <v>120517</v>
      </c>
      <c r="D1826" s="268"/>
      <c r="E1826" s="247">
        <v>120517</v>
      </c>
      <c r="F1826" s="268"/>
      <c r="G1826" s="249">
        <v>120556</v>
      </c>
      <c r="H1826" s="250"/>
    </row>
    <row r="1827" spans="1:8" ht="12.75" customHeight="1">
      <c r="A1827" s="245"/>
      <c r="B1827" s="246"/>
      <c r="C1827" s="248"/>
      <c r="D1827" s="268"/>
      <c r="E1827" s="248"/>
      <c r="F1827" s="268"/>
      <c r="G1827" s="250" t="s">
        <v>1107</v>
      </c>
      <c r="H1827" s="250"/>
    </row>
    <row r="1828" spans="1:8" ht="12.75" customHeight="1">
      <c r="A1828" s="245"/>
      <c r="B1828" s="246"/>
      <c r="C1828" s="248"/>
      <c r="D1828" s="324"/>
      <c r="E1828" s="248"/>
      <c r="F1828" s="324"/>
      <c r="G1828" s="250"/>
      <c r="H1828" s="276"/>
    </row>
    <row r="1829" spans="1:8" ht="12.75" customHeight="1">
      <c r="A1829" s="245"/>
      <c r="B1829" s="246" t="s">
        <v>1108</v>
      </c>
      <c r="C1829" s="248" t="s">
        <v>804</v>
      </c>
      <c r="D1829" s="268"/>
      <c r="E1829" s="248" t="s">
        <v>804</v>
      </c>
      <c r="F1829" s="268"/>
      <c r="G1829" s="250" t="s">
        <v>857</v>
      </c>
      <c r="H1829" s="268"/>
    </row>
    <row r="1830" spans="1:8" ht="12.75" customHeight="1">
      <c r="A1830" s="245">
        <v>4194</v>
      </c>
      <c r="B1830" s="246" t="s">
        <v>1109</v>
      </c>
      <c r="C1830" s="248" t="s">
        <v>1110</v>
      </c>
      <c r="D1830" s="268"/>
      <c r="E1830" s="248" t="s">
        <v>1111</v>
      </c>
      <c r="F1830" s="268"/>
      <c r="G1830" s="250" t="s">
        <v>1110</v>
      </c>
      <c r="H1830" s="257"/>
    </row>
    <row r="1831" spans="1:8" ht="12.75" customHeight="1">
      <c r="A1831" s="245"/>
      <c r="B1831" s="247"/>
      <c r="C1831" s="248"/>
      <c r="D1831" s="268"/>
      <c r="E1831" s="284" t="s">
        <v>1112</v>
      </c>
      <c r="F1831" s="268"/>
      <c r="G1831" s="250"/>
      <c r="H1831" s="268"/>
    </row>
    <row r="1832" spans="1:8" ht="12.75" customHeight="1">
      <c r="A1832" s="245"/>
      <c r="B1832" s="247"/>
      <c r="C1832" s="248"/>
      <c r="D1832" s="268"/>
      <c r="E1832" s="248"/>
      <c r="F1832" s="268"/>
      <c r="G1832" s="250"/>
      <c r="H1832" s="268"/>
    </row>
    <row r="1833" spans="1:8" ht="12.75" customHeight="1">
      <c r="A1833" s="245"/>
      <c r="B1833" s="297" t="s">
        <v>1113</v>
      </c>
      <c r="C1833" s="248" t="s">
        <v>804</v>
      </c>
      <c r="D1833" s="268"/>
      <c r="E1833" s="248" t="s">
        <v>804</v>
      </c>
      <c r="F1833" s="268"/>
      <c r="G1833" s="250" t="s">
        <v>857</v>
      </c>
      <c r="H1833" s="268"/>
    </row>
    <row r="1834" spans="1:8" ht="12.75" customHeight="1">
      <c r="A1834" s="245">
        <v>7868</v>
      </c>
      <c r="B1834" s="297" t="s">
        <v>1114</v>
      </c>
      <c r="C1834" s="248" t="s">
        <v>1110</v>
      </c>
      <c r="D1834" s="268"/>
      <c r="E1834" s="248" t="s">
        <v>1111</v>
      </c>
      <c r="F1834" s="268"/>
      <c r="G1834" s="250" t="s">
        <v>1110</v>
      </c>
      <c r="H1834" s="268"/>
    </row>
    <row r="1835" spans="1:8" ht="12.75" customHeight="1">
      <c r="A1835" s="245"/>
      <c r="B1835" s="307"/>
      <c r="C1835" s="248"/>
      <c r="D1835" s="268"/>
      <c r="E1835" s="248" t="s">
        <v>1115</v>
      </c>
      <c r="F1835" s="268"/>
      <c r="G1835" s="250"/>
      <c r="H1835" s="268"/>
    </row>
    <row r="1836" spans="1:8" ht="12.75" customHeight="1">
      <c r="A1836" s="245"/>
      <c r="B1836" s="307"/>
      <c r="C1836" s="248"/>
      <c r="D1836" s="268"/>
      <c r="E1836" s="248"/>
      <c r="F1836" s="268"/>
      <c r="G1836" s="250"/>
      <c r="H1836" s="268"/>
    </row>
    <row r="1837" spans="1:8" ht="12.75" customHeight="1">
      <c r="A1837" s="245"/>
      <c r="B1837" s="307" t="s">
        <v>1116</v>
      </c>
      <c r="C1837" s="248" t="s">
        <v>908</v>
      </c>
      <c r="D1837" s="268"/>
      <c r="E1837" s="248" t="s">
        <v>472</v>
      </c>
      <c r="F1837" s="268"/>
      <c r="G1837" s="250" t="s">
        <v>508</v>
      </c>
      <c r="H1837" s="268"/>
    </row>
    <row r="1838" spans="1:8" ht="12.75" customHeight="1">
      <c r="A1838" s="245">
        <v>970544</v>
      </c>
      <c r="B1838" s="307" t="s">
        <v>1117</v>
      </c>
      <c r="C1838" s="248">
        <v>120556</v>
      </c>
      <c r="D1838" s="268"/>
      <c r="E1838" s="248">
        <v>41515</v>
      </c>
      <c r="F1838" s="268"/>
      <c r="G1838" s="250">
        <v>120557</v>
      </c>
      <c r="H1838" s="268"/>
    </row>
    <row r="1839" spans="1:8" ht="12.75" customHeight="1">
      <c r="A1839" s="245"/>
      <c r="B1839" s="307"/>
      <c r="C1839" s="248"/>
      <c r="D1839" s="268"/>
      <c r="E1839" s="284" t="s">
        <v>1118</v>
      </c>
      <c r="F1839" s="268"/>
      <c r="G1839" s="250"/>
      <c r="H1839" s="268"/>
    </row>
    <row r="1841" spans="1:8" ht="12.75" customHeight="1">
      <c r="A1841" s="245"/>
      <c r="B1841" s="307" t="s">
        <v>1119</v>
      </c>
      <c r="C1841" s="248" t="s">
        <v>1120</v>
      </c>
      <c r="D1841" s="268"/>
      <c r="E1841" s="248" t="s">
        <v>1121</v>
      </c>
      <c r="F1841" s="268"/>
      <c r="G1841" s="250" t="s">
        <v>1120</v>
      </c>
      <c r="H1841" s="268"/>
    </row>
    <row r="1842" spans="1:8" ht="12.75" customHeight="1">
      <c r="A1842" s="245">
        <v>20000046</v>
      </c>
      <c r="B1842" s="307" t="s">
        <v>1122</v>
      </c>
      <c r="C1842" s="248">
        <v>31511</v>
      </c>
      <c r="D1842" s="268"/>
      <c r="E1842" s="248">
        <v>31516</v>
      </c>
      <c r="F1842" s="268"/>
      <c r="G1842" s="250">
        <v>31511</v>
      </c>
      <c r="H1842" s="268"/>
    </row>
    <row r="1843" spans="1:8" ht="12.75" customHeight="1">
      <c r="A1843" s="245"/>
      <c r="B1843" s="307"/>
      <c r="C1843" s="248"/>
      <c r="D1843" s="268"/>
      <c r="E1843" s="248" t="s">
        <v>1123</v>
      </c>
      <c r="F1843" s="268"/>
      <c r="G1843" s="250"/>
      <c r="H1843" s="268"/>
    </row>
    <row r="1844" spans="1:8" ht="12.75" customHeight="1">
      <c r="A1844" s="245"/>
      <c r="B1844" s="307"/>
      <c r="C1844" s="248"/>
      <c r="D1844" s="268"/>
      <c r="E1844" s="248"/>
      <c r="F1844" s="268"/>
      <c r="G1844" s="250"/>
      <c r="H1844" s="268"/>
    </row>
    <row r="1845" spans="1:8" ht="12.75" customHeight="1">
      <c r="A1845" s="245"/>
      <c r="B1845" s="337" t="s">
        <v>1124</v>
      </c>
      <c r="C1845" s="284" t="s">
        <v>460</v>
      </c>
      <c r="D1845" s="268"/>
      <c r="E1845" s="284" t="s">
        <v>452</v>
      </c>
      <c r="F1845" s="268"/>
      <c r="G1845" s="250" t="s">
        <v>460</v>
      </c>
      <c r="H1845" s="268"/>
    </row>
    <row r="1846" spans="1:8" ht="12.75" customHeight="1">
      <c r="A1846" s="245">
        <v>16597</v>
      </c>
      <c r="B1846" s="307" t="s">
        <v>1125</v>
      </c>
      <c r="C1846" s="248">
        <v>120517</v>
      </c>
      <c r="D1846" s="268"/>
      <c r="E1846" s="248">
        <v>120519</v>
      </c>
      <c r="F1846" s="268"/>
      <c r="G1846" s="250">
        <v>120518</v>
      </c>
      <c r="H1846" s="268"/>
    </row>
    <row r="1847" spans="1:8" ht="12.75" customHeight="1">
      <c r="A1847" s="245"/>
      <c r="B1847" s="307"/>
      <c r="C1847" s="248"/>
      <c r="D1847" s="268"/>
      <c r="E1847" s="284" t="s">
        <v>1126</v>
      </c>
      <c r="F1847" s="268"/>
      <c r="G1847" s="250"/>
      <c r="H1847" s="268"/>
    </row>
    <row r="1848" spans="1:8" ht="12.75" customHeight="1">
      <c r="A1848" s="271"/>
      <c r="B1848" s="273"/>
      <c r="C1848" s="273"/>
      <c r="D1848" s="324"/>
      <c r="E1848" s="338"/>
      <c r="F1848" s="324"/>
      <c r="G1848" s="276"/>
      <c r="H1848" s="268"/>
    </row>
    <row r="1849" spans="1:8" ht="12.75" customHeight="1">
      <c r="A1849" s="268"/>
      <c r="B1849" s="268"/>
      <c r="C1849" s="268"/>
      <c r="D1849" s="268"/>
      <c r="E1849" s="268"/>
      <c r="F1849" s="268"/>
      <c r="G1849" s="268"/>
      <c r="H1849" s="268"/>
    </row>
    <row r="1850" spans="1:8" ht="12.75" customHeight="1">
      <c r="A1850" s="268"/>
      <c r="B1850" s="268"/>
      <c r="C1850" s="268"/>
      <c r="D1850" s="268"/>
      <c r="E1850" s="268"/>
      <c r="F1850" s="268"/>
      <c r="G1850" s="268"/>
      <c r="H1850" s="268"/>
    </row>
    <row r="1851" spans="1:8" ht="12.75" customHeight="1">
      <c r="A1851" s="268"/>
      <c r="B1851" s="268"/>
      <c r="C1851" s="268"/>
      <c r="D1851" s="268"/>
      <c r="E1851" s="268"/>
      <c r="F1851" s="268"/>
      <c r="G1851" s="268"/>
      <c r="H1851" s="268"/>
    </row>
    <row r="1852" spans="1:8" ht="12.75" customHeight="1">
      <c r="A1852" s="421" t="s">
        <v>477</v>
      </c>
      <c r="B1852" s="387"/>
      <c r="C1852" s="387"/>
      <c r="D1852" s="387"/>
      <c r="E1852" s="387"/>
      <c r="F1852" s="387"/>
      <c r="G1852" s="387"/>
      <c r="H1852" s="387"/>
    </row>
    <row r="1853" spans="1:8" ht="12.75" customHeight="1">
      <c r="A1853" s="421" t="s">
        <v>432</v>
      </c>
      <c r="B1853" s="387"/>
      <c r="C1853" s="387"/>
      <c r="D1853" s="387"/>
      <c r="E1853" s="387"/>
      <c r="F1853" s="387"/>
      <c r="G1853" s="387"/>
      <c r="H1853" s="387"/>
    </row>
    <row r="1854" spans="1:8" ht="12.75" customHeight="1">
      <c r="A1854" s="421" t="s">
        <v>433</v>
      </c>
      <c r="B1854" s="387"/>
      <c r="C1854" s="387"/>
      <c r="D1854" s="387"/>
      <c r="E1854" s="387"/>
      <c r="F1854" s="387"/>
      <c r="G1854" s="387"/>
      <c r="H1854" s="387"/>
    </row>
    <row r="1855" spans="1:8" ht="12.75" customHeight="1">
      <c r="A1855" s="257"/>
      <c r="B1855" s="258"/>
      <c r="C1855" s="257"/>
      <c r="D1855" s="257"/>
      <c r="E1855" s="257"/>
      <c r="F1855" s="257"/>
      <c r="G1855" s="257"/>
      <c r="H1855" s="257"/>
    </row>
    <row r="1856" spans="1:8" ht="12.75" customHeight="1">
      <c r="A1856" s="303" t="s">
        <v>1127</v>
      </c>
      <c r="B1856" s="221"/>
      <c r="C1856" s="220"/>
      <c r="D1856" s="220"/>
      <c r="E1856" s="220"/>
      <c r="F1856" s="220"/>
      <c r="G1856" s="220"/>
      <c r="H1856" s="220"/>
    </row>
    <row r="1858" spans="1:8" ht="12.75" customHeight="1">
      <c r="A1858" s="220"/>
      <c r="B1858" s="221"/>
      <c r="C1858" s="427" t="s">
        <v>435</v>
      </c>
      <c r="D1858" s="424"/>
      <c r="E1858" s="428" t="s">
        <v>436</v>
      </c>
      <c r="F1858" s="409"/>
      <c r="G1858" s="409"/>
      <c r="H1858" s="426"/>
    </row>
    <row r="1859" spans="1:8" ht="12.75" customHeight="1">
      <c r="A1859" s="220"/>
      <c r="B1859" s="221"/>
      <c r="C1859" s="429" t="s">
        <v>437</v>
      </c>
      <c r="D1859" s="402"/>
      <c r="E1859" s="406" t="s">
        <v>438</v>
      </c>
      <c r="F1859" s="387"/>
      <c r="G1859" s="387"/>
      <c r="H1859" s="430"/>
    </row>
    <row r="1860" spans="1:8" ht="12.75" customHeight="1">
      <c r="A1860" s="220"/>
      <c r="B1860" s="221"/>
      <c r="C1860" s="431" t="s">
        <v>439</v>
      </c>
      <c r="D1860" s="432"/>
      <c r="E1860" s="420" t="s">
        <v>440</v>
      </c>
      <c r="F1860" s="418"/>
      <c r="G1860" s="418"/>
      <c r="H1860" s="419"/>
    </row>
    <row r="1861" spans="1:8" ht="12.75" customHeight="1">
      <c r="A1861" s="260" t="s">
        <v>441</v>
      </c>
      <c r="B1861" s="228" t="s">
        <v>442</v>
      </c>
      <c r="C1861" s="228"/>
      <c r="D1861" s="228"/>
      <c r="E1861" s="228" t="s">
        <v>1128</v>
      </c>
      <c r="F1861" s="228"/>
      <c r="G1861" s="262" t="s">
        <v>1129</v>
      </c>
      <c r="H1861" s="269"/>
    </row>
    <row r="1862" spans="1:8" ht="12.75" customHeight="1">
      <c r="A1862" s="264" t="s">
        <v>445</v>
      </c>
      <c r="B1862" s="234" t="s">
        <v>446</v>
      </c>
      <c r="C1862" s="234" t="s">
        <v>443</v>
      </c>
      <c r="D1862" s="234" t="s">
        <v>444</v>
      </c>
      <c r="E1862" s="266" t="s">
        <v>447</v>
      </c>
      <c r="F1862" s="234" t="s">
        <v>444</v>
      </c>
      <c r="G1862" s="237" t="s">
        <v>448</v>
      </c>
      <c r="H1862" s="238" t="s">
        <v>444</v>
      </c>
    </row>
    <row r="1863" spans="1:8" ht="12.75" customHeight="1">
      <c r="A1863" s="245"/>
      <c r="B1863" s="291"/>
      <c r="C1863" s="292"/>
      <c r="D1863" s="268"/>
      <c r="E1863" s="247"/>
      <c r="F1863" s="268"/>
      <c r="G1863" s="249"/>
      <c r="H1863" s="250"/>
    </row>
    <row r="1864" spans="1:8" ht="12.75" customHeight="1">
      <c r="A1864" s="245"/>
      <c r="B1864" s="281" t="s">
        <v>1130</v>
      </c>
      <c r="C1864" s="247" t="s">
        <v>527</v>
      </c>
      <c r="D1864" s="268" t="s">
        <v>459</v>
      </c>
      <c r="E1864" s="247" t="s">
        <v>528</v>
      </c>
      <c r="F1864" s="268" t="s">
        <v>455</v>
      </c>
      <c r="G1864" s="249" t="s">
        <v>472</v>
      </c>
      <c r="H1864" s="250" t="s">
        <v>461</v>
      </c>
    </row>
    <row r="1865" spans="1:8" ht="12.75" customHeight="1">
      <c r="A1865" s="245">
        <v>20000291</v>
      </c>
      <c r="B1865" s="281" t="s">
        <v>1131</v>
      </c>
      <c r="C1865" s="247">
        <v>41516</v>
      </c>
      <c r="D1865" s="268"/>
      <c r="E1865" s="247">
        <v>41516</v>
      </c>
      <c r="F1865" s="268"/>
      <c r="G1865" s="249">
        <v>41515</v>
      </c>
      <c r="H1865" s="250"/>
    </row>
    <row r="1866" spans="1:8" ht="12.75" customHeight="1">
      <c r="A1866" s="245"/>
      <c r="B1866" s="281"/>
      <c r="C1866" s="247"/>
      <c r="D1866" s="268"/>
      <c r="E1866" s="247"/>
      <c r="F1866" s="268"/>
      <c r="G1866" s="249"/>
      <c r="H1866" s="250"/>
    </row>
    <row r="1867" spans="1:8" ht="12.75" customHeight="1">
      <c r="A1867" s="245"/>
      <c r="B1867" s="281" t="s">
        <v>1132</v>
      </c>
      <c r="C1867" s="247" t="s">
        <v>460</v>
      </c>
      <c r="D1867" s="268" t="s">
        <v>464</v>
      </c>
      <c r="E1867" s="247" t="s">
        <v>458</v>
      </c>
      <c r="F1867" s="268" t="s">
        <v>461</v>
      </c>
      <c r="G1867" s="249" t="s">
        <v>465</v>
      </c>
      <c r="H1867" s="250" t="s">
        <v>459</v>
      </c>
    </row>
    <row r="1868" spans="1:8" ht="12.75" customHeight="1">
      <c r="A1868" s="245">
        <v>16789</v>
      </c>
      <c r="B1868" s="281" t="s">
        <v>1133</v>
      </c>
      <c r="C1868" s="247">
        <v>120517</v>
      </c>
      <c r="D1868" s="268"/>
      <c r="E1868" s="247">
        <v>120517</v>
      </c>
      <c r="F1868" s="268"/>
      <c r="G1868" s="249">
        <v>120516</v>
      </c>
      <c r="H1868" s="250"/>
    </row>
    <row r="1869" spans="1:8" ht="12.75" customHeight="1">
      <c r="A1869" s="245"/>
      <c r="B1869" s="246"/>
      <c r="C1869" s="248"/>
      <c r="D1869" s="268"/>
      <c r="E1869" s="248"/>
      <c r="F1869" s="268"/>
      <c r="G1869" s="250"/>
      <c r="H1869" s="250"/>
    </row>
    <row r="1870" spans="1:8" ht="12.75" customHeight="1">
      <c r="A1870" s="271"/>
      <c r="B1870" s="272"/>
      <c r="C1870" s="273"/>
      <c r="D1870" s="324"/>
      <c r="E1870" s="273"/>
      <c r="F1870" s="324"/>
      <c r="G1870" s="276"/>
      <c r="H1870" s="276"/>
    </row>
    <row r="1871" spans="1:8" ht="12.75" customHeight="1">
      <c r="A1871" s="268"/>
      <c r="B1871" s="268"/>
      <c r="C1871" s="268"/>
      <c r="D1871" s="268" t="s">
        <v>459</v>
      </c>
      <c r="E1871" s="268"/>
      <c r="F1871" s="268" t="s">
        <v>529</v>
      </c>
      <c r="G1871" s="268"/>
      <c r="H1871" s="268"/>
    </row>
    <row r="1872" spans="1:8" ht="12.75" customHeight="1">
      <c r="A1872" s="259" t="s">
        <v>476</v>
      </c>
      <c r="B1872" s="268"/>
      <c r="C1872" s="268"/>
      <c r="D1872" s="268"/>
      <c r="E1872" s="268"/>
      <c r="F1872" s="268"/>
      <c r="G1872" s="268"/>
      <c r="H1872" s="268" t="s">
        <v>473</v>
      </c>
    </row>
    <row r="1874" spans="4:8" ht="12.75" customHeight="1">
      <c r="D1874" s="268" t="s">
        <v>464</v>
      </c>
      <c r="E1874" s="268"/>
      <c r="F1874" s="268" t="s">
        <v>461</v>
      </c>
      <c r="G1874" s="268"/>
      <c r="H1874" s="268" t="s">
        <v>459</v>
      </c>
    </row>
    <row r="1897" spans="1:8" ht="12.75" customHeight="1">
      <c r="A1897" s="421" t="s">
        <v>477</v>
      </c>
      <c r="B1897" s="387"/>
      <c r="C1897" s="387"/>
      <c r="D1897" s="387"/>
      <c r="E1897" s="387"/>
      <c r="F1897" s="387"/>
      <c r="G1897" s="387"/>
      <c r="H1897" s="387"/>
    </row>
    <row r="1898" spans="1:8" ht="12.75" customHeight="1">
      <c r="A1898" s="421" t="s">
        <v>432</v>
      </c>
      <c r="B1898" s="387"/>
      <c r="C1898" s="387"/>
      <c r="D1898" s="387"/>
      <c r="E1898" s="387"/>
      <c r="F1898" s="387"/>
      <c r="G1898" s="387"/>
      <c r="H1898" s="387"/>
    </row>
    <row r="1899" spans="1:8" ht="12.75" customHeight="1">
      <c r="A1899" s="421" t="s">
        <v>433</v>
      </c>
      <c r="B1899" s="387"/>
      <c r="C1899" s="387"/>
      <c r="D1899" s="387"/>
      <c r="E1899" s="387"/>
      <c r="F1899" s="387"/>
      <c r="G1899" s="387"/>
      <c r="H1899" s="387"/>
    </row>
    <row r="1900" spans="1:8" ht="12.75" customHeight="1">
      <c r="A1900" s="257"/>
      <c r="B1900" s="258"/>
      <c r="C1900" s="257"/>
      <c r="D1900" s="257"/>
      <c r="E1900" s="257"/>
      <c r="F1900" s="257"/>
      <c r="G1900" s="257"/>
      <c r="H1900" s="257"/>
    </row>
    <row r="1901" spans="1:8" ht="12.75" customHeight="1">
      <c r="A1901" s="222" t="s">
        <v>1134</v>
      </c>
      <c r="B1901" s="301"/>
      <c r="C1901" s="220"/>
      <c r="D1901" s="220"/>
      <c r="E1901" s="220"/>
      <c r="F1901" s="220"/>
      <c r="G1901" s="220"/>
      <c r="H1901" s="220"/>
    </row>
    <row r="1902" spans="1:8" ht="12.75" customHeight="1">
      <c r="A1902" s="339"/>
      <c r="B1902" s="339"/>
      <c r="C1902" s="220"/>
      <c r="D1902" s="220"/>
      <c r="E1902" s="220"/>
      <c r="F1902" s="220"/>
      <c r="G1902" s="220"/>
      <c r="H1902" s="220"/>
    </row>
    <row r="1903" spans="1:8" ht="12.75" customHeight="1">
      <c r="A1903" s="220"/>
      <c r="B1903" s="221"/>
      <c r="C1903" s="427" t="s">
        <v>435</v>
      </c>
      <c r="D1903" s="424"/>
      <c r="E1903" s="428" t="s">
        <v>436</v>
      </c>
      <c r="F1903" s="409"/>
      <c r="G1903" s="409"/>
      <c r="H1903" s="426"/>
    </row>
    <row r="1904" spans="1:8" ht="12.75" customHeight="1">
      <c r="A1904" s="220"/>
      <c r="B1904" s="221"/>
      <c r="C1904" s="429" t="s">
        <v>437</v>
      </c>
      <c r="D1904" s="402"/>
      <c r="E1904" s="406" t="s">
        <v>438</v>
      </c>
      <c r="F1904" s="387"/>
      <c r="G1904" s="387"/>
      <c r="H1904" s="430"/>
    </row>
    <row r="1905" spans="1:8" ht="12.75" customHeight="1">
      <c r="A1905" s="340"/>
      <c r="B1905" s="341"/>
      <c r="C1905" s="431" t="s">
        <v>439</v>
      </c>
      <c r="D1905" s="432"/>
      <c r="E1905" s="420" t="s">
        <v>440</v>
      </c>
      <c r="F1905" s="418"/>
      <c r="G1905" s="418"/>
      <c r="H1905" s="419"/>
    </row>
    <row r="1906" spans="1:8" ht="12.75" customHeight="1">
      <c r="A1906" s="260" t="s">
        <v>441</v>
      </c>
      <c r="B1906" s="228" t="s">
        <v>442</v>
      </c>
      <c r="C1906" s="228"/>
      <c r="D1906" s="228"/>
      <c r="E1906" s="228" t="s">
        <v>443</v>
      </c>
      <c r="F1906" s="228"/>
      <c r="G1906" s="262" t="s">
        <v>1135</v>
      </c>
      <c r="H1906" s="269"/>
    </row>
    <row r="1907" spans="1:8" ht="12.75" customHeight="1">
      <c r="A1907" s="264" t="s">
        <v>445</v>
      </c>
      <c r="B1907" s="234" t="s">
        <v>446</v>
      </c>
      <c r="C1907" s="234" t="s">
        <v>443</v>
      </c>
      <c r="D1907" s="234" t="s">
        <v>444</v>
      </c>
      <c r="E1907" s="266" t="s">
        <v>447</v>
      </c>
      <c r="F1907" s="234" t="s">
        <v>444</v>
      </c>
      <c r="G1907" s="237" t="s">
        <v>448</v>
      </c>
      <c r="H1907" s="238" t="s">
        <v>444</v>
      </c>
    </row>
    <row r="1908" spans="1:8" ht="12.75" customHeight="1">
      <c r="A1908" s="260"/>
      <c r="B1908" s="228"/>
      <c r="C1908" s="228"/>
      <c r="D1908" s="224"/>
      <c r="E1908" s="342"/>
      <c r="F1908" s="224"/>
      <c r="G1908" s="343"/>
      <c r="H1908" s="232"/>
    </row>
    <row r="1909" spans="1:8" ht="12.75" customHeight="1">
      <c r="A1909" s="245"/>
      <c r="B1909" s="297" t="s">
        <v>1136</v>
      </c>
      <c r="C1909" s="247" t="s">
        <v>1137</v>
      </c>
      <c r="D1909" s="268" t="s">
        <v>623</v>
      </c>
      <c r="E1909" s="247" t="s">
        <v>1138</v>
      </c>
      <c r="F1909" s="268" t="s">
        <v>625</v>
      </c>
      <c r="G1909" s="249" t="s">
        <v>1139</v>
      </c>
      <c r="H1909" s="250" t="s">
        <v>471</v>
      </c>
    </row>
    <row r="1910" spans="1:8" ht="12.75" customHeight="1">
      <c r="A1910" s="245">
        <v>18156</v>
      </c>
      <c r="B1910" s="297" t="s">
        <v>1140</v>
      </c>
      <c r="C1910" s="247">
        <v>80518</v>
      </c>
      <c r="D1910" s="268"/>
      <c r="E1910" s="247">
        <v>80518</v>
      </c>
      <c r="F1910" s="268"/>
      <c r="G1910" s="249">
        <v>100531</v>
      </c>
      <c r="H1910" s="250"/>
    </row>
    <row r="1911" spans="1:8" ht="12.75" customHeight="1">
      <c r="A1911" s="233"/>
      <c r="B1911" s="229"/>
      <c r="C1911" s="229"/>
      <c r="D1911" s="219"/>
      <c r="E1911" s="344"/>
      <c r="F1911" s="219"/>
      <c r="G1911" s="345"/>
      <c r="H1911" s="232"/>
    </row>
    <row r="1912" spans="1:8" ht="12.75" customHeight="1">
      <c r="A1912" s="295"/>
      <c r="B1912" s="297" t="s">
        <v>1141</v>
      </c>
      <c r="C1912" s="247" t="s">
        <v>1142</v>
      </c>
      <c r="D1912" s="247"/>
      <c r="E1912" s="247" t="s">
        <v>1143</v>
      </c>
      <c r="F1912" s="247"/>
      <c r="G1912" s="249" t="s">
        <v>1142</v>
      </c>
      <c r="H1912" s="250" t="s">
        <v>471</v>
      </c>
    </row>
    <row r="1913" spans="1:8" ht="12.75" customHeight="1">
      <c r="A1913" s="245">
        <v>940376</v>
      </c>
      <c r="B1913" s="297" t="s">
        <v>1144</v>
      </c>
      <c r="C1913" s="247">
        <v>42036</v>
      </c>
      <c r="D1913" s="247"/>
      <c r="E1913" s="247">
        <v>42066</v>
      </c>
      <c r="F1913" s="247"/>
      <c r="G1913" s="249">
        <v>42036</v>
      </c>
      <c r="H1913" s="250"/>
    </row>
    <row r="1914" spans="1:8" ht="12.75" customHeight="1">
      <c r="A1914" s="245"/>
      <c r="B1914" s="297"/>
      <c r="C1914" s="247"/>
      <c r="D1914" s="247"/>
      <c r="E1914" s="321" t="s">
        <v>1145</v>
      </c>
      <c r="F1914" s="248"/>
      <c r="G1914" s="313"/>
      <c r="H1914" s="250"/>
    </row>
    <row r="1915" spans="1:8" ht="12.75" customHeight="1">
      <c r="A1915" s="245"/>
      <c r="B1915" s="297"/>
      <c r="C1915" s="247"/>
      <c r="D1915" s="247"/>
      <c r="E1915" s="247"/>
      <c r="F1915" s="247"/>
      <c r="G1915" s="313"/>
      <c r="H1915" s="250"/>
    </row>
    <row r="1916" spans="1:8" ht="12.75" customHeight="1">
      <c r="A1916" s="245"/>
      <c r="B1916" s="297" t="s">
        <v>1146</v>
      </c>
      <c r="C1916" s="247" t="s">
        <v>1147</v>
      </c>
      <c r="D1916" s="247"/>
      <c r="E1916" s="247" t="s">
        <v>1148</v>
      </c>
      <c r="F1916" s="247"/>
      <c r="G1916" s="249" t="s">
        <v>1147</v>
      </c>
      <c r="H1916" s="250"/>
    </row>
    <row r="1917" spans="1:8" ht="12.75" customHeight="1">
      <c r="A1917" s="245">
        <v>10603</v>
      </c>
      <c r="B1917" s="297" t="s">
        <v>1149</v>
      </c>
      <c r="C1917" s="247">
        <v>80521</v>
      </c>
      <c r="D1917" s="247"/>
      <c r="E1917" s="247" t="s">
        <v>1150</v>
      </c>
      <c r="F1917" s="247"/>
      <c r="G1917" s="249" t="s">
        <v>1151</v>
      </c>
      <c r="H1917" s="250"/>
    </row>
    <row r="1918" spans="1:8" ht="12.75" customHeight="1">
      <c r="A1918" s="245"/>
      <c r="B1918" s="297"/>
      <c r="C1918" s="247"/>
      <c r="D1918" s="247"/>
      <c r="E1918" s="247" t="s">
        <v>1152</v>
      </c>
      <c r="F1918" s="248"/>
      <c r="G1918" s="313"/>
      <c r="H1918" s="250"/>
    </row>
    <row r="1919" spans="1:8" ht="12.75" customHeight="1">
      <c r="A1919" s="245"/>
      <c r="B1919" s="297"/>
      <c r="C1919" s="247"/>
      <c r="D1919" s="247"/>
      <c r="E1919" s="247"/>
      <c r="F1919" s="247"/>
      <c r="G1919" s="249"/>
      <c r="H1919" s="250"/>
    </row>
    <row r="1920" spans="1:8" ht="12.75" customHeight="1">
      <c r="A1920" s="245"/>
      <c r="B1920" s="281" t="s">
        <v>1153</v>
      </c>
      <c r="C1920" s="247" t="s">
        <v>698</v>
      </c>
      <c r="D1920" s="268" t="s">
        <v>606</v>
      </c>
      <c r="E1920" s="247" t="s">
        <v>659</v>
      </c>
      <c r="F1920" s="268" t="s">
        <v>485</v>
      </c>
      <c r="G1920" s="249" t="s">
        <v>698</v>
      </c>
      <c r="H1920" s="250" t="s">
        <v>607</v>
      </c>
    </row>
    <row r="1921" spans="1:8" ht="12.75" customHeight="1">
      <c r="A1921" s="245">
        <v>0</v>
      </c>
      <c r="B1921" s="281" t="s">
        <v>462</v>
      </c>
      <c r="C1921" s="247">
        <v>141517</v>
      </c>
      <c r="D1921" s="268"/>
      <c r="E1921" s="247">
        <v>141517</v>
      </c>
      <c r="F1921" s="268"/>
      <c r="G1921" s="249">
        <v>141516</v>
      </c>
      <c r="H1921" s="250"/>
    </row>
    <row r="1922" spans="1:8" ht="12.75" customHeight="1">
      <c r="A1922" s="245"/>
      <c r="B1922" s="281"/>
      <c r="C1922" s="247"/>
      <c r="D1922" s="268"/>
      <c r="E1922" s="247"/>
      <c r="F1922" s="268"/>
      <c r="G1922" s="249"/>
      <c r="H1922" s="250"/>
    </row>
    <row r="1923" spans="1:8" ht="12.75" customHeight="1">
      <c r="A1923" s="245"/>
      <c r="B1923" s="281" t="s">
        <v>1154</v>
      </c>
      <c r="C1923" s="247" t="s">
        <v>458</v>
      </c>
      <c r="D1923" s="268" t="s">
        <v>459</v>
      </c>
      <c r="E1923" s="247" t="s">
        <v>460</v>
      </c>
      <c r="F1923" s="268" t="s">
        <v>455</v>
      </c>
      <c r="G1923" s="249" t="s">
        <v>458</v>
      </c>
      <c r="H1923" s="250" t="s">
        <v>461</v>
      </c>
    </row>
    <row r="1924" spans="1:8" ht="12.75" customHeight="1">
      <c r="A1924" s="245">
        <v>930577</v>
      </c>
      <c r="B1924" s="281" t="s">
        <v>1155</v>
      </c>
      <c r="C1924" s="247">
        <v>120518</v>
      </c>
      <c r="D1924" s="268"/>
      <c r="E1924" s="247">
        <v>120518</v>
      </c>
      <c r="F1924" s="268"/>
      <c r="G1924" s="249">
        <v>120517</v>
      </c>
      <c r="H1924" s="250"/>
    </row>
    <row r="1925" spans="1:8" ht="12.75" customHeight="1">
      <c r="A1925" s="245"/>
      <c r="B1925" s="281"/>
      <c r="C1925" s="247"/>
      <c r="D1925" s="268"/>
      <c r="E1925" s="247"/>
      <c r="F1925" s="268"/>
      <c r="G1925" s="249"/>
      <c r="H1925" s="250"/>
    </row>
    <row r="1926" spans="1:8" ht="12.75" customHeight="1">
      <c r="A1926" s="245"/>
      <c r="B1926" s="281" t="s">
        <v>1156</v>
      </c>
      <c r="C1926" s="247" t="s">
        <v>522</v>
      </c>
      <c r="D1926" s="268"/>
      <c r="E1926" s="247" t="s">
        <v>472</v>
      </c>
      <c r="F1926" s="268"/>
      <c r="G1926" s="249" t="s">
        <v>522</v>
      </c>
      <c r="H1926" s="250"/>
    </row>
    <row r="1927" spans="1:8" ht="12.75" customHeight="1">
      <c r="A1927" s="245">
        <v>980132</v>
      </c>
      <c r="B1927" s="281" t="s">
        <v>1157</v>
      </c>
      <c r="C1927" s="247">
        <v>120556</v>
      </c>
      <c r="D1927" s="268"/>
      <c r="E1927" s="247">
        <v>41515</v>
      </c>
      <c r="F1927" s="268"/>
      <c r="G1927" s="249">
        <v>120556</v>
      </c>
      <c r="H1927" s="250"/>
    </row>
    <row r="1928" spans="1:8" ht="12.75" customHeight="1">
      <c r="A1928" s="245"/>
      <c r="B1928" s="281"/>
      <c r="C1928" s="247"/>
      <c r="D1928" s="268"/>
      <c r="E1928" s="221"/>
      <c r="F1928" s="268"/>
      <c r="G1928" s="249" t="s">
        <v>1158</v>
      </c>
      <c r="H1928" s="250"/>
    </row>
    <row r="1942" spans="1:8" ht="12.75" customHeight="1">
      <c r="A1942" s="421" t="s">
        <v>477</v>
      </c>
      <c r="B1942" s="387"/>
      <c r="C1942" s="387"/>
      <c r="D1942" s="387"/>
      <c r="E1942" s="387"/>
      <c r="F1942" s="387"/>
      <c r="G1942" s="387"/>
      <c r="H1942" s="387"/>
    </row>
    <row r="1943" spans="1:8" ht="12.75" customHeight="1">
      <c r="A1943" s="421" t="s">
        <v>432</v>
      </c>
      <c r="B1943" s="387"/>
      <c r="C1943" s="387"/>
      <c r="D1943" s="387"/>
      <c r="E1943" s="387"/>
      <c r="F1943" s="387"/>
      <c r="G1943" s="387"/>
      <c r="H1943" s="387"/>
    </row>
    <row r="1944" spans="1:8" ht="12.75" customHeight="1">
      <c r="A1944" s="421" t="s">
        <v>433</v>
      </c>
      <c r="B1944" s="387"/>
      <c r="C1944" s="387"/>
      <c r="D1944" s="387"/>
      <c r="E1944" s="387"/>
      <c r="F1944" s="387"/>
      <c r="G1944" s="387"/>
      <c r="H1944" s="387"/>
    </row>
    <row r="1945" spans="1:8" ht="12.75" customHeight="1">
      <c r="A1945" s="257"/>
      <c r="B1945" s="258"/>
      <c r="C1945" s="257"/>
      <c r="D1945" s="257"/>
      <c r="E1945" s="257"/>
      <c r="F1945" s="257"/>
      <c r="G1945" s="257"/>
      <c r="H1945" s="257"/>
    </row>
    <row r="1946" spans="1:8" ht="12.75" customHeight="1">
      <c r="A1946" s="303" t="s">
        <v>1159</v>
      </c>
      <c r="B1946" s="258"/>
      <c r="C1946" s="220"/>
      <c r="D1946" s="220"/>
      <c r="E1946" s="220"/>
      <c r="F1946" s="220"/>
      <c r="G1946" s="220"/>
      <c r="H1946" s="220"/>
    </row>
    <row r="1947" spans="1:8" ht="12.75" customHeight="1">
      <c r="A1947" s="303"/>
      <c r="B1947" s="258"/>
      <c r="C1947" s="220"/>
      <c r="D1947" s="220"/>
      <c r="E1947" s="220"/>
      <c r="F1947" s="220"/>
      <c r="G1947" s="220"/>
      <c r="H1947" s="220"/>
    </row>
    <row r="1948" spans="1:8" ht="12.75" customHeight="1">
      <c r="A1948" s="220"/>
      <c r="B1948" s="221"/>
      <c r="C1948" s="427" t="s">
        <v>435</v>
      </c>
      <c r="D1948" s="424"/>
      <c r="E1948" s="428" t="s">
        <v>436</v>
      </c>
      <c r="F1948" s="409"/>
      <c r="G1948" s="409"/>
      <c r="H1948" s="426"/>
    </row>
    <row r="1949" spans="1:8" ht="12.75" customHeight="1">
      <c r="A1949" s="220"/>
      <c r="B1949" s="221"/>
      <c r="C1949" s="429" t="s">
        <v>437</v>
      </c>
      <c r="D1949" s="402"/>
      <c r="E1949" s="406" t="s">
        <v>438</v>
      </c>
      <c r="F1949" s="387"/>
      <c r="G1949" s="387"/>
      <c r="H1949" s="430"/>
    </row>
    <row r="1950" spans="1:8" ht="12.75" customHeight="1">
      <c r="A1950" s="220"/>
      <c r="B1950" s="221"/>
      <c r="C1950" s="431" t="s">
        <v>439</v>
      </c>
      <c r="D1950" s="432"/>
      <c r="E1950" s="420" t="s">
        <v>440</v>
      </c>
      <c r="F1950" s="418"/>
      <c r="G1950" s="418"/>
      <c r="H1950" s="419"/>
    </row>
    <row r="1951" spans="1:8" ht="12.75" customHeight="1">
      <c r="A1951" s="260" t="s">
        <v>441</v>
      </c>
      <c r="B1951" s="228" t="s">
        <v>442</v>
      </c>
      <c r="C1951" s="228"/>
      <c r="D1951" s="228"/>
      <c r="E1951" s="228" t="s">
        <v>443</v>
      </c>
      <c r="F1951" s="228"/>
      <c r="G1951" s="262" t="s">
        <v>1160</v>
      </c>
      <c r="H1951" s="269"/>
    </row>
    <row r="1952" spans="1:8" ht="12.75" customHeight="1">
      <c r="A1952" s="264" t="s">
        <v>445</v>
      </c>
      <c r="B1952" s="234" t="s">
        <v>446</v>
      </c>
      <c r="C1952" s="234" t="s">
        <v>443</v>
      </c>
      <c r="D1952" s="234" t="s">
        <v>444</v>
      </c>
      <c r="E1952" s="266" t="s">
        <v>447</v>
      </c>
      <c r="F1952" s="234" t="s">
        <v>444</v>
      </c>
      <c r="G1952" s="237" t="s">
        <v>448</v>
      </c>
      <c r="H1952" s="238" t="s">
        <v>444</v>
      </c>
    </row>
    <row r="1954" spans="1:8" ht="12.75" customHeight="1">
      <c r="A1954" s="245"/>
      <c r="B1954" s="281" t="s">
        <v>1161</v>
      </c>
      <c r="C1954" s="247" t="s">
        <v>1162</v>
      </c>
      <c r="D1954" s="268" t="s">
        <v>1163</v>
      </c>
      <c r="E1954" s="247" t="s">
        <v>1164</v>
      </c>
      <c r="F1954" s="268" t="s">
        <v>1165</v>
      </c>
      <c r="G1954" s="249" t="s">
        <v>1166</v>
      </c>
      <c r="H1954" s="250" t="s">
        <v>948</v>
      </c>
    </row>
    <row r="1955" spans="1:8" ht="12.75" customHeight="1">
      <c r="A1955" s="245">
        <v>19990683</v>
      </c>
      <c r="B1955" s="281" t="s">
        <v>1167</v>
      </c>
      <c r="C1955" s="247">
        <v>53028</v>
      </c>
      <c r="D1955" s="268"/>
      <c r="E1955" s="247">
        <v>53027</v>
      </c>
      <c r="F1955" s="268"/>
      <c r="G1955" s="249">
        <v>12126</v>
      </c>
      <c r="H1955" s="250"/>
    </row>
    <row r="1956" spans="1:8" ht="12.75" customHeight="1">
      <c r="A1956" s="245"/>
      <c r="B1956" s="281"/>
      <c r="C1956" s="247"/>
      <c r="D1956" s="268"/>
      <c r="E1956" s="247"/>
      <c r="F1956" s="268"/>
      <c r="G1956" s="249"/>
      <c r="H1956" s="250"/>
    </row>
    <row r="1957" spans="1:8" ht="12.75" customHeight="1">
      <c r="A1957" s="245"/>
      <c r="B1957" s="281" t="s">
        <v>1168</v>
      </c>
      <c r="C1957" s="247" t="s">
        <v>1169</v>
      </c>
      <c r="D1957" s="268" t="s">
        <v>680</v>
      </c>
      <c r="E1957" s="247" t="s">
        <v>1169</v>
      </c>
      <c r="F1957" s="268" t="s">
        <v>625</v>
      </c>
      <c r="G1957" s="249" t="s">
        <v>1170</v>
      </c>
      <c r="H1957" s="250" t="s">
        <v>529</v>
      </c>
    </row>
    <row r="1958" spans="1:8" ht="12.75" customHeight="1">
      <c r="A1958" s="245">
        <v>14391</v>
      </c>
      <c r="B1958" s="281" t="s">
        <v>1171</v>
      </c>
      <c r="C1958" s="247">
        <v>53016</v>
      </c>
      <c r="D1958" s="268"/>
      <c r="E1958" s="247">
        <v>53016</v>
      </c>
      <c r="F1958" s="268"/>
      <c r="G1958" s="249">
        <v>121021</v>
      </c>
      <c r="H1958" s="250"/>
    </row>
    <row r="1983" spans="1:1" ht="12.75" customHeight="1">
      <c r="A1983" s="346" t="s">
        <v>1172</v>
      </c>
    </row>
    <row r="1987" spans="1:9" ht="12.75" customHeight="1">
      <c r="A1987" s="421" t="s">
        <v>1173</v>
      </c>
      <c r="B1987" s="387"/>
      <c r="C1987" s="387"/>
      <c r="D1987" s="387"/>
      <c r="E1987" s="387"/>
      <c r="F1987" s="387"/>
      <c r="G1987" s="387"/>
      <c r="H1987" s="387"/>
      <c r="I1987" s="221"/>
    </row>
    <row r="1988" spans="1:9" ht="12.75" customHeight="1">
      <c r="A1988" s="421" t="s">
        <v>432</v>
      </c>
      <c r="B1988" s="387"/>
      <c r="C1988" s="387"/>
      <c r="D1988" s="387"/>
      <c r="E1988" s="387"/>
      <c r="F1988" s="387"/>
      <c r="G1988" s="387"/>
      <c r="H1988" s="387"/>
      <c r="I1988" s="221"/>
    </row>
    <row r="1989" spans="1:9" ht="12.75" customHeight="1">
      <c r="A1989" s="421" t="s">
        <v>433</v>
      </c>
      <c r="B1989" s="387"/>
      <c r="C1989" s="387"/>
      <c r="D1989" s="387"/>
      <c r="E1989" s="387"/>
      <c r="F1989" s="387"/>
      <c r="G1989" s="387"/>
      <c r="H1989" s="387"/>
      <c r="I1989" s="221"/>
    </row>
    <row r="1990" spans="1:9" ht="12.75" customHeight="1">
      <c r="A1990" s="219"/>
      <c r="B1990" s="219"/>
      <c r="C1990" s="219"/>
      <c r="D1990" s="219"/>
      <c r="E1990" s="219"/>
      <c r="F1990" s="219"/>
      <c r="G1990" s="219"/>
      <c r="H1990" s="219"/>
      <c r="I1990" s="221"/>
    </row>
    <row r="1991" spans="1:9" ht="12.75" customHeight="1">
      <c r="A1991" s="422" t="s">
        <v>1174</v>
      </c>
      <c r="B1991" s="387"/>
      <c r="C1991" s="387"/>
      <c r="D1991" s="387"/>
      <c r="E1991" s="387"/>
      <c r="F1991" s="387"/>
      <c r="G1991" s="387"/>
      <c r="H1991" s="387"/>
      <c r="I1991" s="387"/>
    </row>
    <row r="1992" spans="1:9" ht="12.75" customHeight="1">
      <c r="A1992" s="347"/>
      <c r="B1992" s="347"/>
      <c r="C1992" s="347"/>
      <c r="D1992" s="347"/>
      <c r="E1992" s="347"/>
      <c r="F1992" s="347"/>
      <c r="G1992" s="347"/>
      <c r="H1992" s="347"/>
      <c r="I1992" s="347"/>
    </row>
    <row r="1993" spans="1:9" ht="12.75" customHeight="1">
      <c r="A1993" s="222" t="s">
        <v>826</v>
      </c>
      <c r="B1993" s="258"/>
      <c r="C1993" s="257"/>
      <c r="D1993" s="220"/>
      <c r="E1993" s="220"/>
      <c r="F1993" s="220"/>
      <c r="G1993" s="220"/>
      <c r="H1993" s="220"/>
      <c r="I1993" s="221"/>
    </row>
    <row r="1994" spans="1:9" ht="12.75" customHeight="1">
      <c r="A1994" s="220"/>
      <c r="B1994" s="221"/>
      <c r="C1994" s="220"/>
      <c r="D1994" s="220"/>
      <c r="E1994" s="220"/>
      <c r="F1994" s="220"/>
      <c r="G1994" s="220"/>
      <c r="H1994" s="220"/>
      <c r="I1994" s="221"/>
    </row>
    <row r="1995" spans="1:9" ht="12.75" customHeight="1">
      <c r="A1995" s="220"/>
      <c r="B1995" s="221"/>
      <c r="C1995" s="423" t="s">
        <v>435</v>
      </c>
      <c r="D1995" s="424"/>
      <c r="E1995" s="425" t="s">
        <v>436</v>
      </c>
      <c r="F1995" s="409"/>
      <c r="G1995" s="409"/>
      <c r="H1995" s="426"/>
      <c r="I1995" s="348"/>
    </row>
    <row r="1996" spans="1:9" ht="12.75" customHeight="1">
      <c r="A1996" s="220"/>
      <c r="B1996" s="221"/>
      <c r="C1996" s="416" t="s">
        <v>437</v>
      </c>
      <c r="D1996" s="402"/>
      <c r="E1996" s="433" t="s">
        <v>438</v>
      </c>
      <c r="F1996" s="387"/>
      <c r="G1996" s="387"/>
      <c r="H1996" s="430"/>
      <c r="I1996" s="313"/>
    </row>
    <row r="1997" spans="1:9" ht="12.75" customHeight="1">
      <c r="A1997" s="220"/>
      <c r="B1997" s="221"/>
      <c r="C1997" s="416" t="s">
        <v>439</v>
      </c>
      <c r="D1997" s="402"/>
      <c r="E1997" s="417" t="s">
        <v>440</v>
      </c>
      <c r="F1997" s="418"/>
      <c r="G1997" s="418"/>
      <c r="H1997" s="419"/>
      <c r="I1997" s="313"/>
    </row>
    <row r="1998" spans="1:9" ht="12.75" customHeight="1">
      <c r="A1998" s="226" t="s">
        <v>441</v>
      </c>
      <c r="B1998" s="227" t="s">
        <v>442</v>
      </c>
      <c r="C1998" s="227"/>
      <c r="D1998" s="227"/>
      <c r="E1998" s="227" t="s">
        <v>1175</v>
      </c>
      <c r="F1998" s="227"/>
      <c r="G1998" s="311" t="s">
        <v>443</v>
      </c>
      <c r="H1998" s="263"/>
      <c r="I1998" s="313"/>
    </row>
    <row r="1999" spans="1:9" ht="12.75" customHeight="1">
      <c r="A1999" s="349" t="s">
        <v>445</v>
      </c>
      <c r="B1999" s="235" t="s">
        <v>446</v>
      </c>
      <c r="C1999" s="235" t="s">
        <v>443</v>
      </c>
      <c r="D1999" s="235" t="s">
        <v>444</v>
      </c>
      <c r="E1999" s="350" t="s">
        <v>447</v>
      </c>
      <c r="F1999" s="235" t="s">
        <v>444</v>
      </c>
      <c r="G1999" s="351" t="s">
        <v>448</v>
      </c>
      <c r="H1999" s="267" t="s">
        <v>444</v>
      </c>
      <c r="I1999" s="313"/>
    </row>
    <row r="2001" spans="1:7" ht="12.75" customHeight="1">
      <c r="A2001" s="245"/>
      <c r="B2001" s="246" t="s">
        <v>828</v>
      </c>
      <c r="C2001" s="247" t="s">
        <v>829</v>
      </c>
      <c r="D2001" s="247"/>
      <c r="E2001" s="247" t="s">
        <v>830</v>
      </c>
      <c r="F2001" s="247"/>
      <c r="G2001" s="249" t="s">
        <v>829</v>
      </c>
    </row>
    <row r="2002" spans="1:7" ht="12.75" customHeight="1">
      <c r="A2002" s="245">
        <v>950426</v>
      </c>
      <c r="B2002" s="246" t="s">
        <v>1176</v>
      </c>
      <c r="C2002" s="247" t="s">
        <v>1177</v>
      </c>
      <c r="D2002" s="247"/>
      <c r="E2002" s="248" t="s">
        <v>1178</v>
      </c>
      <c r="F2002" s="247"/>
      <c r="G2002" s="249" t="s">
        <v>1177</v>
      </c>
    </row>
    <row r="2003" spans="1:7" ht="12.75" customHeight="1">
      <c r="A2003" s="245"/>
      <c r="B2003" s="246"/>
      <c r="C2003" s="247"/>
      <c r="D2003" s="268"/>
      <c r="E2003" s="248"/>
      <c r="F2003" s="247"/>
      <c r="G2003" s="249"/>
    </row>
    <row r="2004" spans="1:7" ht="12.75" customHeight="1">
      <c r="A2004" s="245"/>
      <c r="B2004" s="246" t="s">
        <v>833</v>
      </c>
      <c r="C2004" s="247" t="s">
        <v>829</v>
      </c>
      <c r="D2004" s="268"/>
      <c r="E2004" s="248" t="s">
        <v>830</v>
      </c>
      <c r="F2004" s="247"/>
      <c r="G2004" s="249" t="s">
        <v>829</v>
      </c>
    </row>
    <row r="2005" spans="1:7" ht="12.75" customHeight="1">
      <c r="A2005" s="245">
        <v>15100</v>
      </c>
      <c r="B2005" s="246" t="s">
        <v>1179</v>
      </c>
      <c r="C2005" s="247" t="s">
        <v>1177</v>
      </c>
      <c r="D2005" s="268"/>
      <c r="E2005" s="248" t="s">
        <v>1178</v>
      </c>
      <c r="F2005" s="247"/>
      <c r="G2005" s="249" t="s">
        <v>1177</v>
      </c>
    </row>
    <row r="2006" spans="1:7" ht="12.75" customHeight="1">
      <c r="A2006" s="245"/>
      <c r="B2006" s="246"/>
      <c r="C2006" s="247"/>
      <c r="D2006" s="268"/>
      <c r="E2006" s="248"/>
      <c r="F2006" s="247"/>
      <c r="G2006" s="249"/>
    </row>
    <row r="2007" spans="1:7" ht="12.75" customHeight="1">
      <c r="A2007" s="251"/>
      <c r="B2007" s="252"/>
      <c r="C2007" s="253"/>
      <c r="D2007" s="340"/>
      <c r="E2007" s="253"/>
      <c r="F2007" s="253"/>
      <c r="G2007" s="255"/>
    </row>
    <row r="2008" spans="1:7" ht="12.75" customHeight="1">
      <c r="A2008" s="221"/>
      <c r="B2008" s="221"/>
      <c r="C2008" s="221"/>
      <c r="D2008" s="221"/>
      <c r="E2008" s="221"/>
      <c r="F2008" s="221"/>
      <c r="G2008" s="221"/>
    </row>
    <row r="2009" spans="1:7" ht="12.75" customHeight="1">
      <c r="A2009" s="352" t="s">
        <v>1180</v>
      </c>
      <c r="B2009" s="221"/>
      <c r="C2009" s="221"/>
      <c r="D2009" s="221"/>
      <c r="E2009" s="221"/>
      <c r="F2009" s="221"/>
      <c r="G2009" s="221"/>
    </row>
    <row r="2010" spans="1:7" ht="12.75" customHeight="1">
      <c r="A2010" s="221"/>
      <c r="B2010" s="221"/>
      <c r="C2010" s="221"/>
      <c r="D2010" s="221"/>
      <c r="E2010" s="221"/>
      <c r="F2010" s="221"/>
      <c r="G2010" s="221"/>
    </row>
    <row r="2011" spans="1:7" ht="12.75" customHeight="1">
      <c r="A2011" s="352" t="s">
        <v>1181</v>
      </c>
      <c r="B2011" s="221"/>
      <c r="C2011" s="221"/>
      <c r="D2011" s="221"/>
      <c r="E2011" s="221"/>
      <c r="F2011" s="221"/>
      <c r="G2011" s="221"/>
    </row>
  </sheetData>
  <mergeCells count="415">
    <mergeCell ref="A222:H222"/>
    <mergeCell ref="A223:H223"/>
    <mergeCell ref="A224:H224"/>
    <mergeCell ref="C228:D228"/>
    <mergeCell ref="E228:H228"/>
    <mergeCell ref="E229:H229"/>
    <mergeCell ref="A2:H2"/>
    <mergeCell ref="A3:H3"/>
    <mergeCell ref="A4:H4"/>
    <mergeCell ref="C9:D9"/>
    <mergeCell ref="E9:H9"/>
    <mergeCell ref="C10:D10"/>
    <mergeCell ref="E10:H10"/>
    <mergeCell ref="C11:D11"/>
    <mergeCell ref="E11:H11"/>
    <mergeCell ref="A46:H46"/>
    <mergeCell ref="A47:H47"/>
    <mergeCell ref="A48:H48"/>
    <mergeCell ref="C52:D52"/>
    <mergeCell ref="E52:H52"/>
    <mergeCell ref="C53:D53"/>
    <mergeCell ref="E53:H53"/>
    <mergeCell ref="C54:D54"/>
    <mergeCell ref="E54:H54"/>
    <mergeCell ref="A89:H89"/>
    <mergeCell ref="A90:H90"/>
    <mergeCell ref="A91:H91"/>
    <mergeCell ref="C95:D95"/>
    <mergeCell ref="E95:H95"/>
    <mergeCell ref="C96:D96"/>
    <mergeCell ref="E96:H96"/>
    <mergeCell ref="C97:D97"/>
    <mergeCell ref="E97:H97"/>
    <mergeCell ref="A132:H132"/>
    <mergeCell ref="A133:H133"/>
    <mergeCell ref="A134:H134"/>
    <mergeCell ref="C138:D138"/>
    <mergeCell ref="E138:H138"/>
    <mergeCell ref="C139:D139"/>
    <mergeCell ref="E139:H139"/>
    <mergeCell ref="C140:D140"/>
    <mergeCell ref="C184:D184"/>
    <mergeCell ref="C185:D185"/>
    <mergeCell ref="E140:H140"/>
    <mergeCell ref="A177:H177"/>
    <mergeCell ref="A178:H178"/>
    <mergeCell ref="A179:H179"/>
    <mergeCell ref="C183:D183"/>
    <mergeCell ref="E183:H183"/>
    <mergeCell ref="E184:H184"/>
    <mergeCell ref="E185:H185"/>
    <mergeCell ref="A708:H708"/>
    <mergeCell ref="A709:H709"/>
    <mergeCell ref="C713:D713"/>
    <mergeCell ref="E713:H713"/>
    <mergeCell ref="C583:D583"/>
    <mergeCell ref="E583:H583"/>
    <mergeCell ref="A619:H619"/>
    <mergeCell ref="A620:H620"/>
    <mergeCell ref="A621:H621"/>
    <mergeCell ref="C624:D624"/>
    <mergeCell ref="E624:H624"/>
    <mergeCell ref="C625:D625"/>
    <mergeCell ref="E625:H625"/>
    <mergeCell ref="C626:D626"/>
    <mergeCell ref="E626:H626"/>
    <mergeCell ref="A662:H662"/>
    <mergeCell ref="A663:H663"/>
    <mergeCell ref="A664:H664"/>
    <mergeCell ref="C668:D668"/>
    <mergeCell ref="C581:D581"/>
    <mergeCell ref="E581:H581"/>
    <mergeCell ref="C582:D582"/>
    <mergeCell ref="E582:H582"/>
    <mergeCell ref="C537:D537"/>
    <mergeCell ref="C538:D538"/>
    <mergeCell ref="C539:D539"/>
    <mergeCell ref="E670:H670"/>
    <mergeCell ref="A707:H707"/>
    <mergeCell ref="A530:H530"/>
    <mergeCell ref="A531:H531"/>
    <mergeCell ref="A532:H532"/>
    <mergeCell ref="E537:H537"/>
    <mergeCell ref="E538:H538"/>
    <mergeCell ref="E539:H539"/>
    <mergeCell ref="A575:H575"/>
    <mergeCell ref="A576:H576"/>
    <mergeCell ref="A577:H577"/>
    <mergeCell ref="A969:H969"/>
    <mergeCell ref="A970:H970"/>
    <mergeCell ref="A971:H971"/>
    <mergeCell ref="C975:D975"/>
    <mergeCell ref="E975:H975"/>
    <mergeCell ref="C976:D976"/>
    <mergeCell ref="E976:H976"/>
    <mergeCell ref="E668:H668"/>
    <mergeCell ref="C669:D669"/>
    <mergeCell ref="E669:H669"/>
    <mergeCell ref="C670:D670"/>
    <mergeCell ref="C714:D714"/>
    <mergeCell ref="C715:D715"/>
    <mergeCell ref="C800:D800"/>
    <mergeCell ref="C801:D801"/>
    <mergeCell ref="C802:D802"/>
    <mergeCell ref="E714:H714"/>
    <mergeCell ref="E715:H715"/>
    <mergeCell ref="A751:H751"/>
    <mergeCell ref="A752:H752"/>
    <mergeCell ref="A753:H753"/>
    <mergeCell ref="C757:D757"/>
    <mergeCell ref="E757:H757"/>
    <mergeCell ref="E758:H758"/>
    <mergeCell ref="C977:D977"/>
    <mergeCell ref="E977:H977"/>
    <mergeCell ref="A1012:H1012"/>
    <mergeCell ref="A1013:H1013"/>
    <mergeCell ref="A1014:H1014"/>
    <mergeCell ref="C758:D758"/>
    <mergeCell ref="C759:D759"/>
    <mergeCell ref="E759:H759"/>
    <mergeCell ref="A794:H794"/>
    <mergeCell ref="A795:H795"/>
    <mergeCell ref="A796:H796"/>
    <mergeCell ref="E800:H800"/>
    <mergeCell ref="E801:H801"/>
    <mergeCell ref="E802:H802"/>
    <mergeCell ref="A837:H837"/>
    <mergeCell ref="A838:H838"/>
    <mergeCell ref="A839:H839"/>
    <mergeCell ref="C843:D843"/>
    <mergeCell ref="E843:H843"/>
    <mergeCell ref="C886:D886"/>
    <mergeCell ref="C887:D887"/>
    <mergeCell ref="C888:D888"/>
    <mergeCell ref="C844:D844"/>
    <mergeCell ref="E844:H844"/>
    <mergeCell ref="C845:D845"/>
    <mergeCell ref="E845:H845"/>
    <mergeCell ref="A881:H881"/>
    <mergeCell ref="A882:H882"/>
    <mergeCell ref="E886:H886"/>
    <mergeCell ref="C933:D933"/>
    <mergeCell ref="C934:D934"/>
    <mergeCell ref="C935:D935"/>
    <mergeCell ref="E887:H887"/>
    <mergeCell ref="E888:H888"/>
    <mergeCell ref="A925:H925"/>
    <mergeCell ref="A926:H926"/>
    <mergeCell ref="A927:H927"/>
    <mergeCell ref="A929:G929"/>
    <mergeCell ref="E933:H933"/>
    <mergeCell ref="E934:H934"/>
    <mergeCell ref="E935:H935"/>
    <mergeCell ref="C1018:D1018"/>
    <mergeCell ref="E1018:H1018"/>
    <mergeCell ref="C1019:D1019"/>
    <mergeCell ref="E1019:H1019"/>
    <mergeCell ref="C1020:D1020"/>
    <mergeCell ref="E1020:H1020"/>
    <mergeCell ref="A1058:H1058"/>
    <mergeCell ref="E1153:H1153"/>
    <mergeCell ref="A1188:H1188"/>
    <mergeCell ref="A1147:H1147"/>
    <mergeCell ref="C1151:D1151"/>
    <mergeCell ref="E1151:H1151"/>
    <mergeCell ref="E1152:H1152"/>
    <mergeCell ref="A1189:H1189"/>
    <mergeCell ref="A1190:H1190"/>
    <mergeCell ref="C1194:D1194"/>
    <mergeCell ref="E1194:H1194"/>
    <mergeCell ref="E1195:H1195"/>
    <mergeCell ref="E1196:H1196"/>
    <mergeCell ref="A1234:H1234"/>
    <mergeCell ref="A1235:H1235"/>
    <mergeCell ref="A1236:H1236"/>
    <mergeCell ref="C1195:D1195"/>
    <mergeCell ref="C1196:D1196"/>
    <mergeCell ref="C1240:D1240"/>
    <mergeCell ref="E1240:H1240"/>
    <mergeCell ref="E1241:H1241"/>
    <mergeCell ref="A1059:H1059"/>
    <mergeCell ref="A1060:H1060"/>
    <mergeCell ref="C1064:D1064"/>
    <mergeCell ref="E1064:H1064"/>
    <mergeCell ref="C1065:D1065"/>
    <mergeCell ref="E1065:H1065"/>
    <mergeCell ref="C1066:D1066"/>
    <mergeCell ref="C1107:D1107"/>
    <mergeCell ref="C1108:D1108"/>
    <mergeCell ref="E1066:H1066"/>
    <mergeCell ref="A1101:H1101"/>
    <mergeCell ref="A1102:H1102"/>
    <mergeCell ref="A1103:H1103"/>
    <mergeCell ref="C1106:D1106"/>
    <mergeCell ref="E1106:H1106"/>
    <mergeCell ref="E1107:H1107"/>
    <mergeCell ref="C1152:D1152"/>
    <mergeCell ref="C1153:D1153"/>
    <mergeCell ref="E1108:H1108"/>
    <mergeCell ref="A1145:H1145"/>
    <mergeCell ref="A1146:H1146"/>
    <mergeCell ref="E1328:H1328"/>
    <mergeCell ref="C1283:D1283"/>
    <mergeCell ref="C1284:D1284"/>
    <mergeCell ref="C1285:D1285"/>
    <mergeCell ref="E1417:H1417"/>
    <mergeCell ref="A1454:H1454"/>
    <mergeCell ref="A1455:H1455"/>
    <mergeCell ref="A1456:H1456"/>
    <mergeCell ref="C1460:D1460"/>
    <mergeCell ref="E1460:H1460"/>
    <mergeCell ref="C1329:D1329"/>
    <mergeCell ref="E1329:H1329"/>
    <mergeCell ref="A1364:H1364"/>
    <mergeCell ref="A1365:H1365"/>
    <mergeCell ref="A1366:H1366"/>
    <mergeCell ref="C1370:D1370"/>
    <mergeCell ref="E1370:H1370"/>
    <mergeCell ref="C1371:D1371"/>
    <mergeCell ref="E1371:H1371"/>
    <mergeCell ref="C1372:D1372"/>
    <mergeCell ref="E1372:H1372"/>
    <mergeCell ref="A1409:H1409"/>
    <mergeCell ref="A1410:H1410"/>
    <mergeCell ref="A1411:H1411"/>
    <mergeCell ref="A1764:H1764"/>
    <mergeCell ref="E1415:H1415"/>
    <mergeCell ref="C1416:D1416"/>
    <mergeCell ref="E1416:H1416"/>
    <mergeCell ref="C1417:D1417"/>
    <mergeCell ref="C1461:D1461"/>
    <mergeCell ref="C1462:D1462"/>
    <mergeCell ref="C1551:D1551"/>
    <mergeCell ref="C1552:D1552"/>
    <mergeCell ref="C1553:D1553"/>
    <mergeCell ref="E1461:H1461"/>
    <mergeCell ref="E1462:H1462"/>
    <mergeCell ref="A1499:H1499"/>
    <mergeCell ref="A1500:H1500"/>
    <mergeCell ref="A1501:H1501"/>
    <mergeCell ref="C1505:D1505"/>
    <mergeCell ref="E1505:H1505"/>
    <mergeCell ref="E1506:H1506"/>
    <mergeCell ref="C1415:D1415"/>
    <mergeCell ref="C1681:D1681"/>
    <mergeCell ref="E1681:H1681"/>
    <mergeCell ref="C1682:D1682"/>
    <mergeCell ref="E1682:H1682"/>
    <mergeCell ref="C1683:D1683"/>
    <mergeCell ref="A1765:H1765"/>
    <mergeCell ref="A1766:H1766"/>
    <mergeCell ref="C1770:D1770"/>
    <mergeCell ref="E1770:H1770"/>
    <mergeCell ref="E1771:H1771"/>
    <mergeCell ref="C1506:D1506"/>
    <mergeCell ref="C1507:D1507"/>
    <mergeCell ref="E1507:H1507"/>
    <mergeCell ref="A1545:H1545"/>
    <mergeCell ref="A1546:H1546"/>
    <mergeCell ref="A1547:H1547"/>
    <mergeCell ref="E1551:H1551"/>
    <mergeCell ref="E1552:H1552"/>
    <mergeCell ref="E1553:H1553"/>
    <mergeCell ref="A1588:H1588"/>
    <mergeCell ref="A1589:H1589"/>
    <mergeCell ref="A1590:H1590"/>
    <mergeCell ref="C1594:D1594"/>
    <mergeCell ref="E1594:H1594"/>
    <mergeCell ref="C1595:D1595"/>
    <mergeCell ref="E1595:H1595"/>
    <mergeCell ref="C1596:D1596"/>
    <mergeCell ref="E1596:H1596"/>
    <mergeCell ref="A1631:H1631"/>
    <mergeCell ref="C1726:D1726"/>
    <mergeCell ref="C1727:D1727"/>
    <mergeCell ref="A1632:H1632"/>
    <mergeCell ref="A1633:H1633"/>
    <mergeCell ref="C1637:D1637"/>
    <mergeCell ref="E1637:H1637"/>
    <mergeCell ref="C1638:D1638"/>
    <mergeCell ref="E1638:H1638"/>
    <mergeCell ref="C1639:D1639"/>
    <mergeCell ref="E1639:H1639"/>
    <mergeCell ref="A1675:H1675"/>
    <mergeCell ref="E1683:H1683"/>
    <mergeCell ref="A1719:H1719"/>
    <mergeCell ref="A1720:H1720"/>
    <mergeCell ref="A1721:H1721"/>
    <mergeCell ref="C1725:D1725"/>
    <mergeCell ref="E1725:H1725"/>
    <mergeCell ref="E1726:H1726"/>
    <mergeCell ref="E1727:H1727"/>
    <mergeCell ref="A310:H310"/>
    <mergeCell ref="A311:H311"/>
    <mergeCell ref="A312:H312"/>
    <mergeCell ref="E316:H316"/>
    <mergeCell ref="E362:H362"/>
    <mergeCell ref="E363:H363"/>
    <mergeCell ref="C316:D316"/>
    <mergeCell ref="A1676:H1676"/>
    <mergeCell ref="A1677:H1677"/>
    <mergeCell ref="C1241:D1241"/>
    <mergeCell ref="C1242:D1242"/>
    <mergeCell ref="E1242:H1242"/>
    <mergeCell ref="A1277:H1277"/>
    <mergeCell ref="A1278:H1278"/>
    <mergeCell ref="A1279:H1279"/>
    <mergeCell ref="E1283:H1283"/>
    <mergeCell ref="E1284:H1284"/>
    <mergeCell ref="E1285:H1285"/>
    <mergeCell ref="A1321:H1321"/>
    <mergeCell ref="A1322:H1322"/>
    <mergeCell ref="A1323:H1323"/>
    <mergeCell ref="C1327:D1327"/>
    <mergeCell ref="E1327:H1327"/>
    <mergeCell ref="C1328:D1328"/>
    <mergeCell ref="E272:H272"/>
    <mergeCell ref="E273:H273"/>
    <mergeCell ref="C229:D229"/>
    <mergeCell ref="C230:D230"/>
    <mergeCell ref="E230:H230"/>
    <mergeCell ref="A265:H265"/>
    <mergeCell ref="A266:H266"/>
    <mergeCell ref="A267:H267"/>
    <mergeCell ref="E271:H271"/>
    <mergeCell ref="C271:D271"/>
    <mergeCell ref="C272:D272"/>
    <mergeCell ref="C273:D273"/>
    <mergeCell ref="C405:D405"/>
    <mergeCell ref="C406:D406"/>
    <mergeCell ref="C407:D407"/>
    <mergeCell ref="A442:H442"/>
    <mergeCell ref="A443:H443"/>
    <mergeCell ref="A444:H444"/>
    <mergeCell ref="E448:H448"/>
    <mergeCell ref="C317:D317"/>
    <mergeCell ref="C318:D318"/>
    <mergeCell ref="A355:H355"/>
    <mergeCell ref="A356:H356"/>
    <mergeCell ref="A357:H357"/>
    <mergeCell ref="E361:H361"/>
    <mergeCell ref="E406:H406"/>
    <mergeCell ref="E407:H407"/>
    <mergeCell ref="C361:D361"/>
    <mergeCell ref="C362:D362"/>
    <mergeCell ref="C363:D363"/>
    <mergeCell ref="A399:H399"/>
    <mergeCell ref="A400:H400"/>
    <mergeCell ref="A401:H401"/>
    <mergeCell ref="E405:H405"/>
    <mergeCell ref="E317:H317"/>
    <mergeCell ref="E318:H318"/>
    <mergeCell ref="E494:H494"/>
    <mergeCell ref="E495:H495"/>
    <mergeCell ref="C448:D448"/>
    <mergeCell ref="C449:D449"/>
    <mergeCell ref="C450:D450"/>
    <mergeCell ref="A487:H487"/>
    <mergeCell ref="A488:H488"/>
    <mergeCell ref="A489:H489"/>
    <mergeCell ref="E493:H493"/>
    <mergeCell ref="E449:H449"/>
    <mergeCell ref="E450:H450"/>
    <mergeCell ref="C493:D493"/>
    <mergeCell ref="C494:D494"/>
    <mergeCell ref="C495:D495"/>
    <mergeCell ref="C1771:D1771"/>
    <mergeCell ref="C1772:D1772"/>
    <mergeCell ref="E1772:H1772"/>
    <mergeCell ref="A1807:H1807"/>
    <mergeCell ref="A1808:H1808"/>
    <mergeCell ref="A1809:H1809"/>
    <mergeCell ref="E1813:H1813"/>
    <mergeCell ref="E1814:H1814"/>
    <mergeCell ref="E1815:H1815"/>
    <mergeCell ref="C1813:D1813"/>
    <mergeCell ref="C1814:D1814"/>
    <mergeCell ref="C1815:D1815"/>
    <mergeCell ref="A1852:H1852"/>
    <mergeCell ref="A1853:H1853"/>
    <mergeCell ref="A1854:H1854"/>
    <mergeCell ref="C1858:D1858"/>
    <mergeCell ref="E1858:H1858"/>
    <mergeCell ref="C1859:D1859"/>
    <mergeCell ref="E1859:H1859"/>
    <mergeCell ref="C1860:D1860"/>
    <mergeCell ref="E1860:H1860"/>
    <mergeCell ref="A1897:H1897"/>
    <mergeCell ref="A1898:H1898"/>
    <mergeCell ref="A1899:H1899"/>
    <mergeCell ref="C1903:D1903"/>
    <mergeCell ref="E1903:H1903"/>
    <mergeCell ref="C1904:D1904"/>
    <mergeCell ref="E1904:H1904"/>
    <mergeCell ref="C1905:D1905"/>
    <mergeCell ref="E1905:H1905"/>
    <mergeCell ref="A1942:H1942"/>
    <mergeCell ref="A1943:H1943"/>
    <mergeCell ref="A1944:H1944"/>
    <mergeCell ref="C1948:D1948"/>
    <mergeCell ref="E1948:H1948"/>
    <mergeCell ref="C1949:D1949"/>
    <mergeCell ref="E1949:H1949"/>
    <mergeCell ref="C1950:D1950"/>
    <mergeCell ref="C1996:D1996"/>
    <mergeCell ref="E1996:H1996"/>
    <mergeCell ref="C1997:D1997"/>
    <mergeCell ref="E1997:H1997"/>
    <mergeCell ref="E1950:H1950"/>
    <mergeCell ref="A1987:H1987"/>
    <mergeCell ref="A1988:H1988"/>
    <mergeCell ref="A1989:H1989"/>
    <mergeCell ref="A1991:I1991"/>
    <mergeCell ref="C1995:D1995"/>
    <mergeCell ref="E1995:H1995"/>
  </mergeCells>
  <printOptions horizontalCentered="1" verticalCentered="1"/>
  <pageMargins left="0.19685039370078741" right="0.55000000000000004" top="1.3385826771653544" bottom="0.78740157480314965" header="0" footer="0"/>
  <pageSetup scale="75" orientation="landscape" r:id="rId1"/>
  <headerFooter>
    <oddHeader>&amp;LUNIVERSIDAD DE SAN CARLOS DE GUATEMALADIVISIÓN DE ADMINISTRACIÓN DE PERSONALUNIDAD DE CLASIFICACIÓN DE PUESTOS</oddHeader>
    <oddFooter>&amp;L/zarf.30 mayo 2003.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baseColWidth="10" defaultColWidth="14.42578125" defaultRowHeight="15" customHeight="1"/>
  <sheetData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6"/>
  <sheetViews>
    <sheetView showGridLines="0" workbookViewId="0">
      <selection activeCell="F23" sqref="F23"/>
    </sheetView>
  </sheetViews>
  <sheetFormatPr baseColWidth="10" defaultColWidth="14.42578125" defaultRowHeight="15" customHeight="1"/>
  <cols>
    <col min="1" max="1" width="8" customWidth="1"/>
    <col min="2" max="2" width="12.85546875" customWidth="1"/>
    <col min="3" max="3" width="29.85546875" customWidth="1"/>
    <col min="4" max="4" width="33" customWidth="1"/>
    <col min="5" max="5" width="17.28515625" customWidth="1"/>
    <col min="6" max="6" width="12.140625" customWidth="1"/>
    <col min="7" max="7" width="17.28515625" customWidth="1"/>
    <col min="8" max="8" width="18.42578125" customWidth="1"/>
    <col min="9" max="9" width="16.7109375" customWidth="1"/>
    <col min="10" max="11" width="9.140625" customWidth="1"/>
    <col min="12" max="26" width="10.7109375" customWidth="1"/>
  </cols>
  <sheetData>
    <row r="1" spans="1:11" ht="15.75" customHeight="1">
      <c r="A1" s="399" t="s">
        <v>52</v>
      </c>
      <c r="B1" s="387"/>
      <c r="C1" s="387"/>
      <c r="D1" s="387"/>
      <c r="E1" s="387"/>
      <c r="F1" s="387"/>
      <c r="G1" s="387"/>
      <c r="H1" s="387"/>
      <c r="I1" s="387"/>
      <c r="J1" s="50"/>
      <c r="K1" s="50"/>
    </row>
    <row r="2" spans="1:11" ht="15.75" customHeight="1">
      <c r="A2" s="400" t="s">
        <v>53</v>
      </c>
      <c r="B2" s="387"/>
      <c r="C2" s="387"/>
      <c r="D2" s="387"/>
      <c r="E2" s="387"/>
      <c r="F2" s="387"/>
      <c r="G2" s="387"/>
      <c r="H2" s="387"/>
      <c r="I2" s="387"/>
      <c r="J2" s="50"/>
      <c r="K2" s="50"/>
    </row>
    <row r="3" spans="1:11" ht="41.25" customHeight="1">
      <c r="A3" s="51" t="s">
        <v>54</v>
      </c>
      <c r="B3" s="52" t="s">
        <v>55</v>
      </c>
      <c r="C3" s="52" t="s">
        <v>56</v>
      </c>
      <c r="D3" s="53" t="s">
        <v>57</v>
      </c>
      <c r="E3" s="53" t="s">
        <v>58</v>
      </c>
      <c r="F3" s="54" t="s">
        <v>59</v>
      </c>
      <c r="G3" s="54" t="s">
        <v>60</v>
      </c>
      <c r="H3" s="54" t="s">
        <v>61</v>
      </c>
      <c r="I3" s="55" t="s">
        <v>62</v>
      </c>
      <c r="J3" s="50"/>
      <c r="K3" s="50"/>
    </row>
    <row r="4" spans="1:11" ht="15.75" customHeight="1">
      <c r="A4" s="56">
        <v>1</v>
      </c>
      <c r="B4" s="57">
        <v>210315</v>
      </c>
      <c r="C4" s="58" t="s">
        <v>63</v>
      </c>
      <c r="D4" s="59">
        <v>909</v>
      </c>
      <c r="E4" s="58"/>
      <c r="F4" s="60">
        <v>0</v>
      </c>
      <c r="G4" s="59">
        <f t="shared" ref="G4:G26" si="0">+D4*F4</f>
        <v>0</v>
      </c>
      <c r="H4" s="59">
        <f t="shared" ref="H4:H26" si="1">+E4*F4</f>
        <v>0</v>
      </c>
      <c r="I4" s="61">
        <f t="shared" ref="I4:I26" si="2">SUM(G4:H4)</f>
        <v>0</v>
      </c>
      <c r="J4" s="62"/>
      <c r="K4" s="62"/>
    </row>
    <row r="5" spans="1:11" ht="15.75" customHeight="1">
      <c r="A5" s="63">
        <v>2</v>
      </c>
      <c r="B5" s="64">
        <v>210325</v>
      </c>
      <c r="C5" s="65" t="s">
        <v>64</v>
      </c>
      <c r="D5" s="66">
        <v>972</v>
      </c>
      <c r="E5" s="65"/>
      <c r="F5" s="67">
        <v>0</v>
      </c>
      <c r="G5" s="66">
        <f t="shared" si="0"/>
        <v>0</v>
      </c>
      <c r="H5" s="66">
        <f t="shared" si="1"/>
        <v>0</v>
      </c>
      <c r="I5" s="68">
        <f t="shared" si="2"/>
        <v>0</v>
      </c>
      <c r="J5" s="69"/>
      <c r="K5" s="69"/>
    </row>
    <row r="6" spans="1:11" ht="15.75" customHeight="1">
      <c r="A6" s="70">
        <v>3</v>
      </c>
      <c r="B6" s="71">
        <v>999994</v>
      </c>
      <c r="C6" s="72" t="s">
        <v>65</v>
      </c>
      <c r="D6" s="73">
        <v>0</v>
      </c>
      <c r="E6" s="72"/>
      <c r="F6" s="67">
        <v>0</v>
      </c>
      <c r="G6" s="73">
        <f t="shared" si="0"/>
        <v>0</v>
      </c>
      <c r="H6" s="73">
        <f t="shared" si="1"/>
        <v>0</v>
      </c>
      <c r="I6" s="74">
        <f t="shared" si="2"/>
        <v>0</v>
      </c>
      <c r="J6" s="62"/>
      <c r="K6" s="62"/>
    </row>
    <row r="7" spans="1:11" ht="15.75" customHeight="1">
      <c r="A7" s="63">
        <v>4</v>
      </c>
      <c r="B7" s="64">
        <v>999998</v>
      </c>
      <c r="C7" s="65" t="s">
        <v>66</v>
      </c>
      <c r="D7" s="66">
        <v>0</v>
      </c>
      <c r="E7" s="65"/>
      <c r="F7" s="67">
        <v>0</v>
      </c>
      <c r="G7" s="66">
        <f t="shared" si="0"/>
        <v>0</v>
      </c>
      <c r="H7" s="66">
        <f t="shared" si="1"/>
        <v>0</v>
      </c>
      <c r="I7" s="68">
        <f t="shared" si="2"/>
        <v>0</v>
      </c>
      <c r="J7" s="69"/>
      <c r="K7" s="69"/>
    </row>
    <row r="8" spans="1:11" ht="15.75" customHeight="1">
      <c r="A8" s="70">
        <v>5</v>
      </c>
      <c r="B8" s="71">
        <v>210340</v>
      </c>
      <c r="C8" s="72" t="s">
        <v>67</v>
      </c>
      <c r="D8" s="73">
        <v>1032</v>
      </c>
      <c r="E8" s="72"/>
      <c r="F8" s="67">
        <v>0</v>
      </c>
      <c r="G8" s="73">
        <f t="shared" si="0"/>
        <v>0</v>
      </c>
      <c r="H8" s="73">
        <f t="shared" si="1"/>
        <v>0</v>
      </c>
      <c r="I8" s="74">
        <f t="shared" si="2"/>
        <v>0</v>
      </c>
      <c r="J8" s="62"/>
      <c r="K8" s="62"/>
    </row>
    <row r="9" spans="1:11" ht="15.75" customHeight="1">
      <c r="A9" s="63">
        <v>6</v>
      </c>
      <c r="B9" s="75" t="s">
        <v>68</v>
      </c>
      <c r="C9" s="65" t="s">
        <v>69</v>
      </c>
      <c r="D9" s="66">
        <v>1461</v>
      </c>
      <c r="E9" s="65"/>
      <c r="F9" s="67">
        <v>0</v>
      </c>
      <c r="G9" s="66">
        <f t="shared" si="0"/>
        <v>0</v>
      </c>
      <c r="H9" s="66">
        <f t="shared" si="1"/>
        <v>0</v>
      </c>
      <c r="I9" s="68">
        <f t="shared" si="2"/>
        <v>0</v>
      </c>
      <c r="J9" s="69"/>
      <c r="K9" s="69"/>
    </row>
    <row r="10" spans="1:11" ht="15.75" customHeight="1">
      <c r="A10" s="70">
        <v>7</v>
      </c>
      <c r="B10" s="71">
        <v>210220</v>
      </c>
      <c r="C10" s="72" t="s">
        <v>70</v>
      </c>
      <c r="D10" s="73">
        <v>1461</v>
      </c>
      <c r="E10" s="72"/>
      <c r="F10" s="67">
        <v>0</v>
      </c>
      <c r="G10" s="73">
        <f t="shared" si="0"/>
        <v>0</v>
      </c>
      <c r="H10" s="73">
        <f t="shared" si="1"/>
        <v>0</v>
      </c>
      <c r="I10" s="74">
        <f t="shared" si="2"/>
        <v>0</v>
      </c>
      <c r="J10" s="62"/>
      <c r="K10" s="62"/>
    </row>
    <row r="11" spans="1:11" ht="15.75" customHeight="1">
      <c r="A11" s="63">
        <v>8</v>
      </c>
      <c r="B11" s="64">
        <v>210230</v>
      </c>
      <c r="C11" s="65" t="s">
        <v>71</v>
      </c>
      <c r="D11" s="66">
        <v>0</v>
      </c>
      <c r="E11" s="65"/>
      <c r="F11" s="67">
        <v>0</v>
      </c>
      <c r="G11" s="66">
        <f t="shared" si="0"/>
        <v>0</v>
      </c>
      <c r="H11" s="66">
        <f t="shared" si="1"/>
        <v>0</v>
      </c>
      <c r="I11" s="68">
        <f t="shared" si="2"/>
        <v>0</v>
      </c>
      <c r="J11" s="69"/>
      <c r="K11" s="69"/>
    </row>
    <row r="12" spans="1:11" ht="15.75" customHeight="1">
      <c r="A12" s="70">
        <v>9</v>
      </c>
      <c r="B12" s="71">
        <v>210221</v>
      </c>
      <c r="C12" s="72" t="s">
        <v>72</v>
      </c>
      <c r="D12" s="73">
        <v>1461</v>
      </c>
      <c r="E12" s="72"/>
      <c r="F12" s="67">
        <v>0</v>
      </c>
      <c r="G12" s="73">
        <f t="shared" si="0"/>
        <v>0</v>
      </c>
      <c r="H12" s="73">
        <f t="shared" si="1"/>
        <v>0</v>
      </c>
      <c r="I12" s="74">
        <f t="shared" si="2"/>
        <v>0</v>
      </c>
      <c r="J12" s="62"/>
      <c r="K12" s="62"/>
    </row>
    <row r="13" spans="1:11" ht="15.75" customHeight="1">
      <c r="A13" s="63">
        <v>10</v>
      </c>
      <c r="B13" s="64">
        <v>210330</v>
      </c>
      <c r="C13" s="76" t="s">
        <v>73</v>
      </c>
      <c r="D13" s="66">
        <v>909</v>
      </c>
      <c r="E13" s="65"/>
      <c r="F13" s="67">
        <v>0</v>
      </c>
      <c r="G13" s="66">
        <f t="shared" si="0"/>
        <v>0</v>
      </c>
      <c r="H13" s="66">
        <f t="shared" si="1"/>
        <v>0</v>
      </c>
      <c r="I13" s="68">
        <f t="shared" si="2"/>
        <v>0</v>
      </c>
      <c r="J13" s="69"/>
      <c r="K13" s="69"/>
    </row>
    <row r="14" spans="1:11" ht="15.75" customHeight="1">
      <c r="A14" s="70">
        <v>11</v>
      </c>
      <c r="B14" s="71">
        <v>210350</v>
      </c>
      <c r="C14" s="72" t="s">
        <v>74</v>
      </c>
      <c r="D14" s="73">
        <v>1032</v>
      </c>
      <c r="E14" s="72"/>
      <c r="F14" s="67">
        <v>0</v>
      </c>
      <c r="G14" s="73">
        <f t="shared" si="0"/>
        <v>0</v>
      </c>
      <c r="H14" s="73">
        <f t="shared" si="1"/>
        <v>0</v>
      </c>
      <c r="I14" s="74">
        <f t="shared" si="2"/>
        <v>0</v>
      </c>
      <c r="J14" s="62"/>
      <c r="K14" s="62"/>
    </row>
    <row r="15" spans="1:11" ht="15.75" customHeight="1">
      <c r="A15" s="63">
        <v>12</v>
      </c>
      <c r="B15" s="64">
        <v>210111</v>
      </c>
      <c r="C15" s="65" t="s">
        <v>75</v>
      </c>
      <c r="D15" s="66">
        <v>1461</v>
      </c>
      <c r="E15" s="65"/>
      <c r="F15" s="67">
        <v>0</v>
      </c>
      <c r="G15" s="66">
        <f t="shared" si="0"/>
        <v>0</v>
      </c>
      <c r="H15" s="66">
        <f t="shared" si="1"/>
        <v>0</v>
      </c>
      <c r="I15" s="68">
        <f t="shared" si="2"/>
        <v>0</v>
      </c>
      <c r="J15" s="50"/>
      <c r="K15" s="50"/>
    </row>
    <row r="16" spans="1:11" ht="15.75" customHeight="1">
      <c r="A16" s="70">
        <v>13</v>
      </c>
      <c r="B16" s="71">
        <v>210121</v>
      </c>
      <c r="C16" s="72" t="s">
        <v>76</v>
      </c>
      <c r="D16" s="73">
        <v>1607</v>
      </c>
      <c r="E16" s="72"/>
      <c r="F16" s="67">
        <v>0</v>
      </c>
      <c r="G16" s="73">
        <f t="shared" si="0"/>
        <v>0</v>
      </c>
      <c r="H16" s="73">
        <f t="shared" si="1"/>
        <v>0</v>
      </c>
      <c r="I16" s="74">
        <f t="shared" si="2"/>
        <v>0</v>
      </c>
      <c r="J16" s="62">
        <f t="shared" ref="J16:J21" si="3">+D16-D15</f>
        <v>146</v>
      </c>
      <c r="K16" s="77">
        <f t="shared" ref="K16:K22" si="4">+J16/D15</f>
        <v>9.9931553730321698E-2</v>
      </c>
    </row>
    <row r="17" spans="1:11" ht="15.75" customHeight="1">
      <c r="A17" s="63">
        <v>14</v>
      </c>
      <c r="B17" s="64">
        <v>210131</v>
      </c>
      <c r="C17" s="65" t="s">
        <v>77</v>
      </c>
      <c r="D17" s="66">
        <v>1768</v>
      </c>
      <c r="E17" s="65"/>
      <c r="F17" s="67">
        <v>0</v>
      </c>
      <c r="G17" s="66">
        <f t="shared" si="0"/>
        <v>0</v>
      </c>
      <c r="H17" s="66">
        <f t="shared" si="1"/>
        <v>0</v>
      </c>
      <c r="I17" s="68">
        <f t="shared" si="2"/>
        <v>0</v>
      </c>
      <c r="J17" s="50">
        <f t="shared" si="3"/>
        <v>161</v>
      </c>
      <c r="K17" s="78">
        <f t="shared" si="4"/>
        <v>0.10018668326073429</v>
      </c>
    </row>
    <row r="18" spans="1:11" ht="15.75" customHeight="1">
      <c r="A18" s="70">
        <v>15</v>
      </c>
      <c r="B18" s="71">
        <v>210141</v>
      </c>
      <c r="C18" s="72" t="s">
        <v>78</v>
      </c>
      <c r="D18" s="73">
        <v>1945</v>
      </c>
      <c r="E18" s="72"/>
      <c r="F18" s="67">
        <v>0</v>
      </c>
      <c r="G18" s="73">
        <f t="shared" si="0"/>
        <v>0</v>
      </c>
      <c r="H18" s="73">
        <f t="shared" si="1"/>
        <v>0</v>
      </c>
      <c r="I18" s="74">
        <f t="shared" si="2"/>
        <v>0</v>
      </c>
      <c r="J18" s="62">
        <f t="shared" si="3"/>
        <v>177</v>
      </c>
      <c r="K18" s="77">
        <f t="shared" si="4"/>
        <v>0.10011312217194571</v>
      </c>
    </row>
    <row r="19" spans="1:11" ht="15.75" customHeight="1">
      <c r="A19" s="63">
        <v>16</v>
      </c>
      <c r="B19" s="64">
        <v>210151</v>
      </c>
      <c r="C19" s="65" t="s">
        <v>79</v>
      </c>
      <c r="D19" s="66">
        <v>2140</v>
      </c>
      <c r="E19" s="65"/>
      <c r="F19" s="67">
        <v>0</v>
      </c>
      <c r="G19" s="66">
        <f t="shared" si="0"/>
        <v>0</v>
      </c>
      <c r="H19" s="66">
        <f t="shared" si="1"/>
        <v>0</v>
      </c>
      <c r="I19" s="68">
        <f t="shared" si="2"/>
        <v>0</v>
      </c>
      <c r="J19" s="50">
        <f t="shared" si="3"/>
        <v>195</v>
      </c>
      <c r="K19" s="78">
        <f t="shared" si="4"/>
        <v>0.10025706940874037</v>
      </c>
    </row>
    <row r="20" spans="1:11" ht="15.75" customHeight="1">
      <c r="A20" s="70">
        <v>17</v>
      </c>
      <c r="B20" s="71">
        <v>210161</v>
      </c>
      <c r="C20" s="72" t="s">
        <v>80</v>
      </c>
      <c r="D20" s="73">
        <v>2354</v>
      </c>
      <c r="E20" s="72"/>
      <c r="F20" s="67">
        <v>0</v>
      </c>
      <c r="G20" s="73">
        <f t="shared" si="0"/>
        <v>0</v>
      </c>
      <c r="H20" s="73">
        <f t="shared" si="1"/>
        <v>0</v>
      </c>
      <c r="I20" s="74">
        <f t="shared" si="2"/>
        <v>0</v>
      </c>
      <c r="J20" s="62">
        <f t="shared" si="3"/>
        <v>214</v>
      </c>
      <c r="K20" s="77">
        <f t="shared" si="4"/>
        <v>0.1</v>
      </c>
    </row>
    <row r="21" spans="1:11" ht="15.75" customHeight="1">
      <c r="A21" s="63">
        <v>18</v>
      </c>
      <c r="B21" s="64">
        <v>210165</v>
      </c>
      <c r="C21" s="65" t="s">
        <v>81</v>
      </c>
      <c r="D21" s="66">
        <v>2589</v>
      </c>
      <c r="E21" s="65"/>
      <c r="F21" s="67">
        <v>0</v>
      </c>
      <c r="G21" s="66">
        <f t="shared" si="0"/>
        <v>0</v>
      </c>
      <c r="H21" s="66">
        <f t="shared" si="1"/>
        <v>0</v>
      </c>
      <c r="I21" s="68">
        <f t="shared" si="2"/>
        <v>0</v>
      </c>
      <c r="J21" s="50">
        <f t="shared" si="3"/>
        <v>235</v>
      </c>
      <c r="K21" s="78">
        <f t="shared" si="4"/>
        <v>9.9830076465590487E-2</v>
      </c>
    </row>
    <row r="22" spans="1:11" ht="15.75" customHeight="1">
      <c r="A22" s="70">
        <v>19</v>
      </c>
      <c r="B22" s="71">
        <v>210170</v>
      </c>
      <c r="C22" s="72" t="s">
        <v>82</v>
      </c>
      <c r="D22" s="73">
        <v>2589</v>
      </c>
      <c r="E22" s="72">
        <v>259</v>
      </c>
      <c r="F22" s="67">
        <v>0</v>
      </c>
      <c r="G22" s="73">
        <f t="shared" si="0"/>
        <v>0</v>
      </c>
      <c r="H22" s="73">
        <f t="shared" si="1"/>
        <v>0</v>
      </c>
      <c r="I22" s="74">
        <f t="shared" si="2"/>
        <v>0</v>
      </c>
      <c r="J22" s="62">
        <f>+E22</f>
        <v>259</v>
      </c>
      <c r="K22" s="77">
        <f t="shared" si="4"/>
        <v>0.10003862495171881</v>
      </c>
    </row>
    <row r="23" spans="1:11" ht="15.75" customHeight="1">
      <c r="A23" s="63">
        <v>20</v>
      </c>
      <c r="B23" s="64">
        <v>210175</v>
      </c>
      <c r="C23" s="65" t="s">
        <v>83</v>
      </c>
      <c r="D23" s="66">
        <v>2589</v>
      </c>
      <c r="E23" s="65">
        <v>544</v>
      </c>
      <c r="F23" s="67">
        <v>8</v>
      </c>
      <c r="G23" s="66">
        <f t="shared" si="0"/>
        <v>20712</v>
      </c>
      <c r="H23" s="66">
        <f t="shared" si="1"/>
        <v>4352</v>
      </c>
      <c r="I23" s="68">
        <f t="shared" si="2"/>
        <v>25064</v>
      </c>
      <c r="J23" s="50">
        <f t="shared" ref="J23:J26" si="5">+E23-E22</f>
        <v>285</v>
      </c>
      <c r="K23" s="78">
        <f t="shared" ref="K23:K26" si="6">+J23/(D22+E22)</f>
        <v>0.10007022471910113</v>
      </c>
    </row>
    <row r="24" spans="1:11" ht="15.75" customHeight="1">
      <c r="A24" s="70">
        <v>21</v>
      </c>
      <c r="B24" s="71">
        <v>210180</v>
      </c>
      <c r="C24" s="72" t="s">
        <v>84</v>
      </c>
      <c r="D24" s="73">
        <v>2589</v>
      </c>
      <c r="E24" s="72">
        <v>857</v>
      </c>
      <c r="F24" s="67">
        <v>0</v>
      </c>
      <c r="G24" s="73">
        <f t="shared" si="0"/>
        <v>0</v>
      </c>
      <c r="H24" s="73">
        <f t="shared" si="1"/>
        <v>0</v>
      </c>
      <c r="I24" s="74">
        <f t="shared" si="2"/>
        <v>0</v>
      </c>
      <c r="J24" s="62">
        <f t="shared" si="5"/>
        <v>313</v>
      </c>
      <c r="K24" s="77">
        <f t="shared" si="6"/>
        <v>9.9904245132460906E-2</v>
      </c>
    </row>
    <row r="25" spans="1:11" ht="15.75" customHeight="1">
      <c r="A25" s="63">
        <v>22</v>
      </c>
      <c r="B25" s="64">
        <v>210185</v>
      </c>
      <c r="C25" s="65" t="s">
        <v>85</v>
      </c>
      <c r="D25" s="66">
        <v>2589</v>
      </c>
      <c r="E25" s="65">
        <v>1202</v>
      </c>
      <c r="F25" s="67">
        <v>0</v>
      </c>
      <c r="G25" s="66">
        <f t="shared" si="0"/>
        <v>0</v>
      </c>
      <c r="H25" s="66">
        <f t="shared" si="1"/>
        <v>0</v>
      </c>
      <c r="I25" s="68">
        <f t="shared" si="2"/>
        <v>0</v>
      </c>
      <c r="J25" s="50">
        <f t="shared" si="5"/>
        <v>345</v>
      </c>
      <c r="K25" s="78">
        <f t="shared" si="6"/>
        <v>0.10011607661056297</v>
      </c>
    </row>
    <row r="26" spans="1:11" ht="15.75" customHeight="1">
      <c r="A26" s="79">
        <v>23</v>
      </c>
      <c r="B26" s="80">
        <v>210190</v>
      </c>
      <c r="C26" s="81" t="s">
        <v>86</v>
      </c>
      <c r="D26" s="82">
        <v>2589</v>
      </c>
      <c r="E26" s="81">
        <v>1581</v>
      </c>
      <c r="F26" s="83">
        <v>0</v>
      </c>
      <c r="G26" s="82">
        <f t="shared" si="0"/>
        <v>0</v>
      </c>
      <c r="H26" s="82">
        <f t="shared" si="1"/>
        <v>0</v>
      </c>
      <c r="I26" s="84">
        <f t="shared" si="2"/>
        <v>0</v>
      </c>
      <c r="J26" s="62">
        <f t="shared" si="5"/>
        <v>379</v>
      </c>
      <c r="K26" s="77">
        <f t="shared" si="6"/>
        <v>9.9973621735689785E-2</v>
      </c>
    </row>
  </sheetData>
  <mergeCells count="2">
    <mergeCell ref="A1:I1"/>
    <mergeCell ref="A2:I2"/>
  </mergeCells>
  <pageMargins left="0.4" right="0.4" top="0.33300000000000002" bottom="0.33300000000000002" header="0" footer="0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3"/>
  <sheetViews>
    <sheetView showGridLines="0" workbookViewId="0">
      <selection sqref="A1:H1"/>
    </sheetView>
  </sheetViews>
  <sheetFormatPr baseColWidth="10" defaultColWidth="14.42578125" defaultRowHeight="15" customHeight="1"/>
  <cols>
    <col min="1" max="1" width="31.85546875" customWidth="1"/>
    <col min="2" max="2" width="14" customWidth="1"/>
    <col min="3" max="3" width="18.5703125" customWidth="1"/>
    <col min="4" max="5" width="14.85546875" customWidth="1"/>
    <col min="6" max="6" width="18.42578125" customWidth="1"/>
    <col min="7" max="7" width="17.28515625" customWidth="1"/>
    <col min="8" max="8" width="23.85546875" customWidth="1"/>
    <col min="9" max="26" width="10.7109375" customWidth="1"/>
  </cols>
  <sheetData>
    <row r="1" spans="1:8" ht="22.5" customHeight="1">
      <c r="A1" s="401" t="s">
        <v>87</v>
      </c>
      <c r="B1" s="387"/>
      <c r="C1" s="387"/>
      <c r="D1" s="387"/>
      <c r="E1" s="387"/>
      <c r="F1" s="387"/>
      <c r="G1" s="387"/>
      <c r="H1" s="402"/>
    </row>
    <row r="2" spans="1:8" ht="19.5" customHeight="1">
      <c r="A2" s="403" t="s">
        <v>53</v>
      </c>
      <c r="B2" s="393"/>
      <c r="C2" s="393"/>
      <c r="D2" s="393"/>
      <c r="E2" s="393"/>
      <c r="F2" s="393"/>
      <c r="G2" s="393"/>
      <c r="H2" s="404"/>
    </row>
    <row r="3" spans="1:8" ht="19.5" customHeight="1">
      <c r="A3" s="405" t="s">
        <v>88</v>
      </c>
      <c r="B3" s="387"/>
      <c r="C3" s="387"/>
      <c r="D3" s="387"/>
      <c r="E3" s="387"/>
      <c r="F3" s="387"/>
      <c r="G3" s="387"/>
      <c r="H3" s="402"/>
    </row>
    <row r="4" spans="1:8" ht="19.5" customHeight="1">
      <c r="A4" s="405" t="s">
        <v>89</v>
      </c>
      <c r="B4" s="387"/>
      <c r="C4" s="387"/>
      <c r="D4" s="387"/>
      <c r="E4" s="387"/>
      <c r="F4" s="387"/>
      <c r="G4" s="387"/>
      <c r="H4" s="402"/>
    </row>
    <row r="5" spans="1:8" ht="28.5" customHeight="1">
      <c r="A5" s="85" t="s">
        <v>90</v>
      </c>
      <c r="B5" s="86" t="s">
        <v>91</v>
      </c>
      <c r="C5" s="87" t="s">
        <v>92</v>
      </c>
      <c r="D5" s="87" t="s">
        <v>93</v>
      </c>
      <c r="E5" s="87" t="s">
        <v>94</v>
      </c>
      <c r="F5" s="87" t="s">
        <v>95</v>
      </c>
      <c r="G5" s="87" t="s">
        <v>96</v>
      </c>
      <c r="H5" s="88" t="s">
        <v>97</v>
      </c>
    </row>
    <row r="6" spans="1:8" ht="19.5" customHeight="1">
      <c r="A6" s="89">
        <v>566</v>
      </c>
      <c r="B6" s="90">
        <v>591</v>
      </c>
      <c r="C6" s="91"/>
      <c r="D6" s="91"/>
      <c r="E6" s="92">
        <f t="shared" ref="E6:E37" si="0">SUM(A6*C6)</f>
        <v>0</v>
      </c>
      <c r="F6" s="92">
        <f>SUM('4'!E11*1)</f>
        <v>0</v>
      </c>
      <c r="G6" s="93"/>
      <c r="H6" s="94">
        <f t="shared" ref="H6:H37" si="1">SUM(E6+F6+G6)</f>
        <v>0</v>
      </c>
    </row>
    <row r="7" spans="1:8" ht="19.5" customHeight="1">
      <c r="A7" s="89">
        <v>578</v>
      </c>
      <c r="B7" s="90">
        <v>603</v>
      </c>
      <c r="C7" s="91"/>
      <c r="D7" s="91"/>
      <c r="E7" s="92">
        <f t="shared" si="0"/>
        <v>0</v>
      </c>
      <c r="F7" s="92">
        <f>SUM('4'!E12*1)</f>
        <v>0</v>
      </c>
      <c r="G7" s="93"/>
      <c r="H7" s="94">
        <f t="shared" si="1"/>
        <v>0</v>
      </c>
    </row>
    <row r="8" spans="1:8" ht="19.5" customHeight="1">
      <c r="A8" s="89">
        <v>591</v>
      </c>
      <c r="B8" s="90">
        <v>617</v>
      </c>
      <c r="C8" s="91"/>
      <c r="D8" s="91"/>
      <c r="E8" s="92">
        <f t="shared" si="0"/>
        <v>0</v>
      </c>
      <c r="F8" s="92">
        <f>SUM('4'!E13*1)</f>
        <v>0</v>
      </c>
      <c r="G8" s="93"/>
      <c r="H8" s="94">
        <f t="shared" si="1"/>
        <v>0</v>
      </c>
    </row>
    <row r="9" spans="1:8" ht="19.5" customHeight="1">
      <c r="A9" s="89">
        <v>604</v>
      </c>
      <c r="B9" s="90">
        <v>630</v>
      </c>
      <c r="C9" s="91"/>
      <c r="D9" s="91"/>
      <c r="E9" s="92">
        <f t="shared" si="0"/>
        <v>0</v>
      </c>
      <c r="F9" s="92">
        <f>SUM('4'!E14*1)</f>
        <v>0</v>
      </c>
      <c r="G9" s="93"/>
      <c r="H9" s="94">
        <f t="shared" si="1"/>
        <v>0</v>
      </c>
    </row>
    <row r="10" spans="1:8" ht="19.5" customHeight="1">
      <c r="A10" s="89">
        <v>617</v>
      </c>
      <c r="B10" s="90">
        <v>644</v>
      </c>
      <c r="C10" s="91"/>
      <c r="D10" s="91"/>
      <c r="E10" s="92">
        <f t="shared" si="0"/>
        <v>0</v>
      </c>
      <c r="F10" s="92">
        <f>SUM('4'!E15*1)</f>
        <v>0</v>
      </c>
      <c r="G10" s="93"/>
      <c r="H10" s="94">
        <f t="shared" si="1"/>
        <v>0</v>
      </c>
    </row>
    <row r="11" spans="1:8" ht="19.5" customHeight="1">
      <c r="A11" s="89">
        <v>653</v>
      </c>
      <c r="B11" s="90">
        <v>682</v>
      </c>
      <c r="C11" s="91"/>
      <c r="D11" s="91"/>
      <c r="E11" s="92">
        <f t="shared" si="0"/>
        <v>0</v>
      </c>
      <c r="F11" s="92">
        <f>SUM('4'!E16*1)</f>
        <v>0</v>
      </c>
      <c r="G11" s="93"/>
      <c r="H11" s="94">
        <f t="shared" si="1"/>
        <v>0</v>
      </c>
    </row>
    <row r="12" spans="1:8" ht="19.5" customHeight="1">
      <c r="A12" s="89">
        <v>685</v>
      </c>
      <c r="B12" s="90">
        <v>715</v>
      </c>
      <c r="C12" s="91"/>
      <c r="D12" s="91"/>
      <c r="E12" s="92">
        <f t="shared" si="0"/>
        <v>0</v>
      </c>
      <c r="F12" s="92">
        <f>SUM('4'!E17*1)</f>
        <v>0</v>
      </c>
      <c r="G12" s="93"/>
      <c r="H12" s="94">
        <f t="shared" si="1"/>
        <v>0</v>
      </c>
    </row>
    <row r="13" spans="1:8" ht="19.5" customHeight="1">
      <c r="A13" s="89">
        <v>708</v>
      </c>
      <c r="B13" s="90">
        <v>739</v>
      </c>
      <c r="C13" s="91"/>
      <c r="D13" s="91"/>
      <c r="E13" s="92">
        <f t="shared" si="0"/>
        <v>0</v>
      </c>
      <c r="F13" s="92">
        <f>SUM('4'!E18*1)</f>
        <v>0</v>
      </c>
      <c r="G13" s="93"/>
      <c r="H13" s="94">
        <f t="shared" si="1"/>
        <v>0</v>
      </c>
    </row>
    <row r="14" spans="1:8" ht="19.5" customHeight="1">
      <c r="A14" s="89">
        <v>717</v>
      </c>
      <c r="B14" s="90">
        <v>749</v>
      </c>
      <c r="C14" s="91"/>
      <c r="D14" s="91"/>
      <c r="E14" s="92">
        <f t="shared" si="0"/>
        <v>0</v>
      </c>
      <c r="F14" s="92">
        <f>SUM('4'!E19*1)</f>
        <v>0</v>
      </c>
      <c r="G14" s="93"/>
      <c r="H14" s="94">
        <f t="shared" si="1"/>
        <v>0</v>
      </c>
    </row>
    <row r="15" spans="1:8" ht="19.5" customHeight="1">
      <c r="A15" s="89">
        <v>752</v>
      </c>
      <c r="B15" s="90">
        <v>785</v>
      </c>
      <c r="C15" s="91"/>
      <c r="D15" s="91"/>
      <c r="E15" s="92">
        <f t="shared" si="0"/>
        <v>0</v>
      </c>
      <c r="F15" s="92">
        <f>SUM('4'!E20*1)</f>
        <v>0</v>
      </c>
      <c r="G15" s="93"/>
      <c r="H15" s="94">
        <f t="shared" si="1"/>
        <v>0</v>
      </c>
    </row>
    <row r="16" spans="1:8" ht="19.5" customHeight="1">
      <c r="A16" s="89">
        <v>798</v>
      </c>
      <c r="B16" s="90">
        <v>833</v>
      </c>
      <c r="C16" s="91"/>
      <c r="D16" s="91"/>
      <c r="E16" s="92">
        <f t="shared" si="0"/>
        <v>0</v>
      </c>
      <c r="F16" s="92">
        <f>SUM('4'!E21*1)</f>
        <v>0</v>
      </c>
      <c r="G16" s="93"/>
      <c r="H16" s="94">
        <f t="shared" si="1"/>
        <v>0</v>
      </c>
    </row>
    <row r="17" spans="1:8" ht="19.5" customHeight="1">
      <c r="A17" s="89">
        <v>817</v>
      </c>
      <c r="B17" s="90">
        <v>853</v>
      </c>
      <c r="C17" s="91"/>
      <c r="D17" s="91"/>
      <c r="E17" s="92">
        <f t="shared" si="0"/>
        <v>0</v>
      </c>
      <c r="F17" s="92">
        <f>SUM('4'!E22*1)</f>
        <v>0</v>
      </c>
      <c r="G17" s="93"/>
      <c r="H17" s="94">
        <f t="shared" si="1"/>
        <v>0</v>
      </c>
    </row>
    <row r="18" spans="1:8" ht="19.5" customHeight="1">
      <c r="A18" s="89">
        <v>840</v>
      </c>
      <c r="B18" s="90">
        <v>877</v>
      </c>
      <c r="C18" s="91"/>
      <c r="D18" s="91"/>
      <c r="E18" s="92">
        <f t="shared" si="0"/>
        <v>0</v>
      </c>
      <c r="F18" s="92">
        <f>SUM('4'!E23*1)</f>
        <v>0</v>
      </c>
      <c r="G18" s="93"/>
      <c r="H18" s="94">
        <f t="shared" si="1"/>
        <v>0</v>
      </c>
    </row>
    <row r="19" spans="1:8" ht="19.5" customHeight="1">
      <c r="A19" s="89">
        <v>878</v>
      </c>
      <c r="B19" s="90">
        <v>917</v>
      </c>
      <c r="C19" s="91"/>
      <c r="D19" s="91"/>
      <c r="E19" s="92">
        <f t="shared" si="0"/>
        <v>0</v>
      </c>
      <c r="F19" s="92">
        <f>SUM('4'!E24*1)</f>
        <v>0</v>
      </c>
      <c r="G19" s="93"/>
      <c r="H19" s="94">
        <f t="shared" si="1"/>
        <v>0</v>
      </c>
    </row>
    <row r="20" spans="1:8" ht="19.5" customHeight="1">
      <c r="A20" s="89">
        <v>886</v>
      </c>
      <c r="B20" s="90">
        <v>925</v>
      </c>
      <c r="C20" s="91"/>
      <c r="D20" s="91"/>
      <c r="E20" s="92">
        <f t="shared" si="0"/>
        <v>0</v>
      </c>
      <c r="F20" s="92">
        <f>SUM('4'!E25*1)</f>
        <v>0</v>
      </c>
      <c r="G20" s="93"/>
      <c r="H20" s="94">
        <f t="shared" si="1"/>
        <v>0</v>
      </c>
    </row>
    <row r="21" spans="1:8" ht="19.5" customHeight="1">
      <c r="A21" s="89">
        <v>956</v>
      </c>
      <c r="B21" s="90">
        <v>998</v>
      </c>
      <c r="C21" s="91"/>
      <c r="D21" s="91"/>
      <c r="E21" s="92">
        <f t="shared" si="0"/>
        <v>0</v>
      </c>
      <c r="F21" s="92">
        <f>SUM('4'!E26*1)</f>
        <v>0</v>
      </c>
      <c r="G21" s="93"/>
      <c r="H21" s="94">
        <f t="shared" si="1"/>
        <v>0</v>
      </c>
    </row>
    <row r="22" spans="1:8" ht="19.5" customHeight="1">
      <c r="A22" s="89">
        <v>1022</v>
      </c>
      <c r="B22" s="90">
        <v>1067</v>
      </c>
      <c r="C22" s="91"/>
      <c r="D22" s="91"/>
      <c r="E22" s="92">
        <f t="shared" si="0"/>
        <v>0</v>
      </c>
      <c r="F22" s="92">
        <f>SUM('4'!E27*1)</f>
        <v>0</v>
      </c>
      <c r="G22" s="93"/>
      <c r="H22" s="94">
        <f t="shared" si="1"/>
        <v>0</v>
      </c>
    </row>
    <row r="23" spans="1:8" ht="19.5" customHeight="1">
      <c r="A23" s="89">
        <v>1104</v>
      </c>
      <c r="B23" s="90">
        <v>1153</v>
      </c>
      <c r="C23" s="91"/>
      <c r="D23" s="91"/>
      <c r="E23" s="92">
        <f t="shared" si="0"/>
        <v>0</v>
      </c>
      <c r="F23" s="92">
        <f>SUM('4'!E28*1)</f>
        <v>0</v>
      </c>
      <c r="G23" s="93"/>
      <c r="H23" s="94">
        <f t="shared" si="1"/>
        <v>0</v>
      </c>
    </row>
    <row r="24" spans="1:8" ht="19.5" customHeight="1">
      <c r="A24" s="89">
        <v>1250</v>
      </c>
      <c r="B24" s="90">
        <v>1305</v>
      </c>
      <c r="C24" s="91"/>
      <c r="D24" s="91"/>
      <c r="E24" s="92">
        <f t="shared" si="0"/>
        <v>0</v>
      </c>
      <c r="F24" s="92">
        <f>SUM('4'!E29*1)</f>
        <v>0</v>
      </c>
      <c r="G24" s="93"/>
      <c r="H24" s="94">
        <f t="shared" si="1"/>
        <v>0</v>
      </c>
    </row>
    <row r="25" spans="1:8" ht="19.5" customHeight="1">
      <c r="A25" s="89">
        <v>1464</v>
      </c>
      <c r="B25" s="90">
        <v>1528</v>
      </c>
      <c r="C25" s="91"/>
      <c r="D25" s="91"/>
      <c r="E25" s="92">
        <f t="shared" si="0"/>
        <v>0</v>
      </c>
      <c r="F25" s="92">
        <f>SUM('4'!E30*1)</f>
        <v>0</v>
      </c>
      <c r="G25" s="93"/>
      <c r="H25" s="94">
        <f t="shared" si="1"/>
        <v>0</v>
      </c>
    </row>
    <row r="26" spans="1:8" ht="19.5" customHeight="1">
      <c r="A26" s="89">
        <v>1588</v>
      </c>
      <c r="B26" s="90">
        <v>1658</v>
      </c>
      <c r="C26" s="91"/>
      <c r="D26" s="91"/>
      <c r="E26" s="92">
        <f t="shared" si="0"/>
        <v>0</v>
      </c>
      <c r="F26" s="92">
        <f>SUM('4'!E31*1)</f>
        <v>0</v>
      </c>
      <c r="G26" s="93"/>
      <c r="H26" s="94">
        <f t="shared" si="1"/>
        <v>0</v>
      </c>
    </row>
    <row r="27" spans="1:8" ht="19.5" customHeight="1">
      <c r="A27" s="89">
        <v>1700</v>
      </c>
      <c r="B27" s="90">
        <v>1775</v>
      </c>
      <c r="C27" s="91"/>
      <c r="D27" s="91"/>
      <c r="E27" s="92">
        <f t="shared" si="0"/>
        <v>0</v>
      </c>
      <c r="F27" s="92">
        <f>SUM('4'!E32*1)</f>
        <v>0</v>
      </c>
      <c r="G27" s="93"/>
      <c r="H27" s="94">
        <f t="shared" si="1"/>
        <v>0</v>
      </c>
    </row>
    <row r="28" spans="1:8" ht="19.5" customHeight="1">
      <c r="A28" s="89">
        <v>1871</v>
      </c>
      <c r="B28" s="90">
        <v>1954</v>
      </c>
      <c r="C28" s="91"/>
      <c r="D28" s="91"/>
      <c r="E28" s="92">
        <f t="shared" si="0"/>
        <v>0</v>
      </c>
      <c r="F28" s="92">
        <f>SUM('4'!E33*1)</f>
        <v>0</v>
      </c>
      <c r="G28" s="93"/>
      <c r="H28" s="94">
        <f t="shared" si="1"/>
        <v>0</v>
      </c>
    </row>
    <row r="29" spans="1:8" ht="19.5" customHeight="1">
      <c r="A29" s="89">
        <v>2096</v>
      </c>
      <c r="B29" s="90">
        <v>2189</v>
      </c>
      <c r="C29" s="91"/>
      <c r="D29" s="91"/>
      <c r="E29" s="92">
        <f t="shared" si="0"/>
        <v>0</v>
      </c>
      <c r="F29" s="92">
        <f>SUM('4'!E34*1)</f>
        <v>0</v>
      </c>
      <c r="G29" s="93"/>
      <c r="H29" s="94">
        <f t="shared" si="1"/>
        <v>0</v>
      </c>
    </row>
    <row r="30" spans="1:8" ht="19.5" customHeight="1">
      <c r="A30" s="89">
        <v>2323</v>
      </c>
      <c r="B30" s="90">
        <v>2323</v>
      </c>
      <c r="C30" s="91"/>
      <c r="D30" s="91"/>
      <c r="E30" s="92">
        <f t="shared" si="0"/>
        <v>0</v>
      </c>
      <c r="F30" s="92">
        <f>SUM('4'!E35*1)</f>
        <v>0</v>
      </c>
      <c r="G30" s="93"/>
      <c r="H30" s="94">
        <f t="shared" si="1"/>
        <v>0</v>
      </c>
    </row>
    <row r="31" spans="1:8" ht="19.5" customHeight="1">
      <c r="A31" s="89">
        <v>2555</v>
      </c>
      <c r="B31" s="90">
        <v>2555</v>
      </c>
      <c r="C31" s="91"/>
      <c r="D31" s="91"/>
      <c r="E31" s="92">
        <f t="shared" si="0"/>
        <v>0</v>
      </c>
      <c r="F31" s="92">
        <f>SUM('4'!E36*1)</f>
        <v>0</v>
      </c>
      <c r="G31" s="93"/>
      <c r="H31" s="94">
        <f t="shared" si="1"/>
        <v>0</v>
      </c>
    </row>
    <row r="32" spans="1:8" ht="19.5" customHeight="1">
      <c r="A32" s="89">
        <v>2675</v>
      </c>
      <c r="B32" s="90">
        <v>2675</v>
      </c>
      <c r="C32" s="91"/>
      <c r="D32" s="91"/>
      <c r="E32" s="92">
        <f t="shared" si="0"/>
        <v>0</v>
      </c>
      <c r="F32" s="92">
        <f>SUM('4'!E37*1)</f>
        <v>0</v>
      </c>
      <c r="G32" s="93"/>
      <c r="H32" s="94">
        <f t="shared" si="1"/>
        <v>0</v>
      </c>
    </row>
    <row r="33" spans="1:8" ht="19.5" customHeight="1">
      <c r="A33" s="89">
        <v>2945</v>
      </c>
      <c r="B33" s="90">
        <v>2945</v>
      </c>
      <c r="C33" s="91"/>
      <c r="D33" s="91"/>
      <c r="E33" s="92">
        <f t="shared" si="0"/>
        <v>0</v>
      </c>
      <c r="F33" s="92">
        <f>SUM('4'!E38*1)</f>
        <v>0</v>
      </c>
      <c r="G33" s="93"/>
      <c r="H33" s="94">
        <f t="shared" si="1"/>
        <v>0</v>
      </c>
    </row>
    <row r="34" spans="1:8" ht="19.5" customHeight="1">
      <c r="A34" s="89">
        <v>2954</v>
      </c>
      <c r="B34" s="90">
        <v>2954</v>
      </c>
      <c r="C34" s="91"/>
      <c r="D34" s="91"/>
      <c r="E34" s="92">
        <f t="shared" si="0"/>
        <v>0</v>
      </c>
      <c r="F34" s="92">
        <f>SUM('4'!E39*1)</f>
        <v>0</v>
      </c>
      <c r="G34" s="93"/>
      <c r="H34" s="94">
        <f t="shared" si="1"/>
        <v>0</v>
      </c>
    </row>
    <row r="35" spans="1:8" ht="19.5" customHeight="1">
      <c r="A35" s="89">
        <v>3170</v>
      </c>
      <c r="B35" s="90">
        <v>3170</v>
      </c>
      <c r="C35" s="91"/>
      <c r="D35" s="91"/>
      <c r="E35" s="92">
        <f t="shared" si="0"/>
        <v>0</v>
      </c>
      <c r="F35" s="92">
        <f>SUM('4'!E40*1)</f>
        <v>0</v>
      </c>
      <c r="G35" s="93"/>
      <c r="H35" s="94">
        <f t="shared" si="1"/>
        <v>0</v>
      </c>
    </row>
    <row r="36" spans="1:8" ht="19.5" customHeight="1">
      <c r="A36" s="89">
        <v>3963</v>
      </c>
      <c r="B36" s="90">
        <v>3963</v>
      </c>
      <c r="C36" s="91"/>
      <c r="D36" s="91"/>
      <c r="E36" s="92">
        <f t="shared" si="0"/>
        <v>0</v>
      </c>
      <c r="F36" s="92">
        <f>SUM('4'!E41*1)</f>
        <v>0</v>
      </c>
      <c r="G36" s="93"/>
      <c r="H36" s="94">
        <f t="shared" si="1"/>
        <v>0</v>
      </c>
    </row>
    <row r="37" spans="1:8" ht="19.5" customHeight="1">
      <c r="A37" s="89">
        <v>5916</v>
      </c>
      <c r="B37" s="90">
        <v>5916</v>
      </c>
      <c r="C37" s="91"/>
      <c r="D37" s="91"/>
      <c r="E37" s="92">
        <f t="shared" si="0"/>
        <v>0</v>
      </c>
      <c r="F37" s="92">
        <f>SUM('4'!E42*1)</f>
        <v>0</v>
      </c>
      <c r="G37" s="93"/>
      <c r="H37" s="94">
        <f t="shared" si="1"/>
        <v>0</v>
      </c>
    </row>
    <row r="38" spans="1:8" hidden="1">
      <c r="A38" s="95"/>
      <c r="B38" s="50"/>
      <c r="C38" s="50"/>
      <c r="D38" s="50"/>
      <c r="E38" s="50"/>
      <c r="F38" s="50"/>
      <c r="G38" s="50"/>
      <c r="H38" s="96"/>
    </row>
    <row r="39" spans="1:8" ht="19.5" hidden="1" customHeight="1">
      <c r="A39" s="97" t="s">
        <v>98</v>
      </c>
      <c r="B39" s="50"/>
      <c r="C39" s="50"/>
      <c r="D39" s="50"/>
      <c r="E39" s="50"/>
      <c r="F39" s="50"/>
      <c r="G39" s="50"/>
      <c r="H39" s="96"/>
    </row>
    <row r="40" spans="1:8" ht="19.5" hidden="1" customHeight="1">
      <c r="A40" s="98" t="s">
        <v>99</v>
      </c>
      <c r="B40" s="50"/>
      <c r="C40" s="50"/>
      <c r="D40" s="50"/>
      <c r="E40" s="50"/>
      <c r="F40" s="50"/>
      <c r="G40" s="50"/>
      <c r="H40" s="96"/>
    </row>
    <row r="41" spans="1:8" ht="19.5" hidden="1" customHeight="1">
      <c r="A41" s="95" t="s">
        <v>100</v>
      </c>
      <c r="B41" s="50"/>
      <c r="C41" s="50"/>
      <c r="D41" s="50"/>
      <c r="E41" s="50"/>
      <c r="F41" s="50"/>
      <c r="G41" s="50"/>
      <c r="H41" s="96"/>
    </row>
    <row r="42" spans="1:8" ht="19.5" hidden="1" customHeight="1">
      <c r="A42" s="99">
        <f>DGET('4'!$M$10:$P$301,2,$A$40:$A$41)</f>
        <v>485</v>
      </c>
      <c r="B42" s="99">
        <f>DGET('4'!$M$10:$P$301,4,$A$40:$A$41)</f>
        <v>510</v>
      </c>
      <c r="C42" s="100">
        <v>8</v>
      </c>
      <c r="D42" s="100">
        <v>2</v>
      </c>
      <c r="E42" s="101">
        <f>SUM(A42*C42)</f>
        <v>3880</v>
      </c>
      <c r="F42" s="101">
        <f>SUM('4'!E52*1)</f>
        <v>24</v>
      </c>
      <c r="G42" s="102"/>
      <c r="H42" s="103">
        <f>SUM(E42+F42+G42)</f>
        <v>3904</v>
      </c>
    </row>
    <row r="43" spans="1:8" ht="12.75" hidden="1"/>
  </sheetData>
  <mergeCells count="4">
    <mergeCell ref="A1:H1"/>
    <mergeCell ref="A2:H2"/>
    <mergeCell ref="A3:H3"/>
    <mergeCell ref="A4:H4"/>
  </mergeCells>
  <dataValidations count="1">
    <dataValidation type="list" allowBlank="1" sqref="A41" xr:uid="{00000000-0002-0000-0300-000000000000}">
      <formula1>Puesto</formula1>
    </dataValidation>
  </dataValidations>
  <pageMargins left="0.39370078740157483" right="0.31496062992125984" top="0.31496062992125984" bottom="0.31496062992125984" header="0" footer="0"/>
  <pageSetup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6"/>
  <sheetViews>
    <sheetView showGridLines="0" workbookViewId="0">
      <selection activeCell="G58" sqref="G58"/>
    </sheetView>
  </sheetViews>
  <sheetFormatPr baseColWidth="10" defaultColWidth="14.42578125" defaultRowHeight="15" customHeight="1"/>
  <cols>
    <col min="1" max="1" width="31.85546875" customWidth="1"/>
    <col min="2" max="2" width="14" customWidth="1"/>
    <col min="3" max="3" width="18.5703125" customWidth="1"/>
    <col min="4" max="5" width="14.85546875" customWidth="1"/>
    <col min="6" max="6" width="18.42578125" customWidth="1"/>
    <col min="7" max="7" width="17.28515625" customWidth="1"/>
    <col min="8" max="8" width="23.85546875" customWidth="1"/>
    <col min="9" max="26" width="10.7109375" customWidth="1"/>
  </cols>
  <sheetData>
    <row r="1" spans="1:8" ht="22.5" customHeight="1">
      <c r="A1" s="401" t="s">
        <v>87</v>
      </c>
      <c r="B1" s="387"/>
      <c r="C1" s="387"/>
      <c r="D1" s="387"/>
      <c r="E1" s="387"/>
      <c r="F1" s="387"/>
      <c r="G1" s="387"/>
      <c r="H1" s="402"/>
    </row>
    <row r="2" spans="1:8" ht="19.5" customHeight="1">
      <c r="A2" s="403" t="s">
        <v>53</v>
      </c>
      <c r="B2" s="393"/>
      <c r="C2" s="393"/>
      <c r="D2" s="393"/>
      <c r="E2" s="393"/>
      <c r="F2" s="393"/>
      <c r="G2" s="393"/>
      <c r="H2" s="404"/>
    </row>
    <row r="3" spans="1:8" ht="19.5" customHeight="1">
      <c r="A3" s="406"/>
      <c r="B3" s="387"/>
      <c r="C3" s="387"/>
      <c r="D3" s="387"/>
      <c r="E3" s="387"/>
      <c r="F3" s="387"/>
      <c r="G3" s="387"/>
      <c r="H3" s="402"/>
    </row>
    <row r="4" spans="1:8" ht="19.5" customHeight="1">
      <c r="A4" s="406" t="s">
        <v>1190</v>
      </c>
      <c r="B4" s="387"/>
      <c r="C4" s="387"/>
      <c r="D4" s="387"/>
      <c r="E4" s="387"/>
      <c r="F4" s="387"/>
      <c r="G4" s="387"/>
      <c r="H4" s="402"/>
    </row>
    <row r="5" spans="1:8" ht="39" customHeight="1">
      <c r="A5" s="85" t="s">
        <v>90</v>
      </c>
      <c r="B5" s="86" t="s">
        <v>91</v>
      </c>
      <c r="C5" s="87" t="s">
        <v>92</v>
      </c>
      <c r="D5" s="87" t="s">
        <v>93</v>
      </c>
      <c r="E5" s="87" t="s">
        <v>94</v>
      </c>
      <c r="F5" s="87" t="s">
        <v>95</v>
      </c>
      <c r="G5" s="87" t="s">
        <v>96</v>
      </c>
      <c r="H5" s="88" t="s">
        <v>97</v>
      </c>
    </row>
    <row r="6" spans="1:8" ht="19.5" customHeight="1">
      <c r="A6" s="89">
        <v>501</v>
      </c>
      <c r="B6" s="90">
        <v>526</v>
      </c>
      <c r="C6" s="91">
        <v>8</v>
      </c>
      <c r="D6" s="91">
        <v>1</v>
      </c>
      <c r="E6" s="92">
        <f t="shared" ref="E6:E8" si="0">SUM(A6*C6)</f>
        <v>4008</v>
      </c>
      <c r="F6" s="92">
        <f>SUM('4'!E299*1)</f>
        <v>12</v>
      </c>
      <c r="G6" s="93"/>
      <c r="H6" s="94">
        <f t="shared" ref="H6:H8" si="1">SUM(E6+F6+G6)</f>
        <v>4020</v>
      </c>
    </row>
    <row r="7" spans="1:8" ht="19.5" customHeight="1">
      <c r="A7" s="89">
        <v>522</v>
      </c>
      <c r="B7" s="90">
        <v>547</v>
      </c>
      <c r="C7" s="91">
        <v>8</v>
      </c>
      <c r="D7" s="91">
        <v>1</v>
      </c>
      <c r="E7" s="92">
        <f t="shared" si="0"/>
        <v>4176</v>
      </c>
      <c r="F7" s="92">
        <f>SUM('4'!E300*1)</f>
        <v>12</v>
      </c>
      <c r="G7" s="93"/>
      <c r="H7" s="94">
        <f t="shared" si="1"/>
        <v>4188</v>
      </c>
    </row>
    <row r="8" spans="1:8" ht="19.5" customHeight="1">
      <c r="A8" s="89">
        <v>552</v>
      </c>
      <c r="B8" s="90">
        <v>577</v>
      </c>
      <c r="C8" s="91">
        <v>8</v>
      </c>
      <c r="D8" s="91">
        <v>1</v>
      </c>
      <c r="E8" s="92">
        <f t="shared" si="0"/>
        <v>4416</v>
      </c>
      <c r="F8" s="92">
        <f>SUM('4'!E301*1)</f>
        <v>12</v>
      </c>
      <c r="G8" s="93"/>
      <c r="H8" s="94">
        <f t="shared" si="1"/>
        <v>4428</v>
      </c>
    </row>
    <row r="9" spans="1:8" ht="19.5" hidden="1" customHeight="1">
      <c r="A9" s="89"/>
      <c r="B9" s="90"/>
      <c r="C9" s="91"/>
      <c r="D9" s="91"/>
      <c r="E9" s="92"/>
      <c r="F9" s="92"/>
      <c r="G9" s="93"/>
      <c r="H9" s="94"/>
    </row>
    <row r="10" spans="1:8" ht="19.5" hidden="1" customHeight="1">
      <c r="A10" s="89"/>
      <c r="B10" s="90"/>
      <c r="C10" s="91"/>
      <c r="D10" s="91"/>
      <c r="E10" s="92"/>
      <c r="F10" s="92"/>
      <c r="G10" s="93"/>
      <c r="H10" s="94"/>
    </row>
    <row r="11" spans="1:8" ht="19.5" hidden="1" customHeight="1">
      <c r="A11" s="89"/>
      <c r="B11" s="90"/>
      <c r="C11" s="91"/>
      <c r="D11" s="91"/>
      <c r="E11" s="92"/>
      <c r="F11" s="92"/>
      <c r="G11" s="93"/>
      <c r="H11" s="94"/>
    </row>
    <row r="12" spans="1:8" ht="19.5" hidden="1" customHeight="1">
      <c r="A12" s="89"/>
      <c r="B12" s="90"/>
      <c r="C12" s="91"/>
      <c r="D12" s="91"/>
      <c r="E12" s="92"/>
      <c r="F12" s="92"/>
      <c r="G12" s="93"/>
      <c r="H12" s="94"/>
    </row>
    <row r="13" spans="1:8" ht="19.5" hidden="1" customHeight="1">
      <c r="A13" s="89"/>
      <c r="B13" s="90"/>
      <c r="C13" s="91"/>
      <c r="D13" s="91"/>
      <c r="E13" s="92"/>
      <c r="F13" s="92"/>
      <c r="G13" s="93"/>
      <c r="H13" s="94"/>
    </row>
    <row r="14" spans="1:8" ht="19.5" hidden="1" customHeight="1">
      <c r="A14" s="89"/>
      <c r="B14" s="90"/>
      <c r="C14" s="91"/>
      <c r="D14" s="91"/>
      <c r="E14" s="92"/>
      <c r="F14" s="92"/>
      <c r="G14" s="93"/>
      <c r="H14" s="94"/>
    </row>
    <row r="15" spans="1:8" ht="19.5" hidden="1" customHeight="1">
      <c r="A15" s="89"/>
      <c r="B15" s="90"/>
      <c r="C15" s="91"/>
      <c r="D15" s="91"/>
      <c r="E15" s="92"/>
      <c r="F15" s="92"/>
      <c r="G15" s="93"/>
      <c r="H15" s="94"/>
    </row>
    <row r="16" spans="1:8" ht="19.5" hidden="1" customHeight="1">
      <c r="A16" s="89"/>
      <c r="B16" s="90"/>
      <c r="C16" s="91"/>
      <c r="D16" s="91"/>
      <c r="E16" s="92"/>
      <c r="F16" s="92"/>
      <c r="G16" s="93"/>
      <c r="H16" s="94"/>
    </row>
    <row r="17" spans="1:8" ht="19.5" hidden="1" customHeight="1">
      <c r="A17" s="89"/>
      <c r="B17" s="90"/>
      <c r="C17" s="91"/>
      <c r="D17" s="91"/>
      <c r="E17" s="92"/>
      <c r="F17" s="92"/>
      <c r="G17" s="93"/>
      <c r="H17" s="94"/>
    </row>
    <row r="18" spans="1:8" ht="19.5" hidden="1" customHeight="1">
      <c r="A18" s="89"/>
      <c r="B18" s="90"/>
      <c r="C18" s="91"/>
      <c r="D18" s="91"/>
      <c r="E18" s="92"/>
      <c r="F18" s="92"/>
      <c r="G18" s="93"/>
      <c r="H18" s="94"/>
    </row>
    <row r="19" spans="1:8" ht="19.5" hidden="1" customHeight="1">
      <c r="A19" s="89"/>
      <c r="B19" s="90"/>
      <c r="C19" s="91"/>
      <c r="D19" s="91"/>
      <c r="E19" s="92"/>
      <c r="F19" s="92"/>
      <c r="G19" s="93"/>
      <c r="H19" s="94"/>
    </row>
    <row r="20" spans="1:8" ht="19.5" hidden="1" customHeight="1">
      <c r="A20" s="89"/>
      <c r="B20" s="90"/>
      <c r="C20" s="91"/>
      <c r="D20" s="91"/>
      <c r="E20" s="92"/>
      <c r="F20" s="92"/>
      <c r="G20" s="93"/>
      <c r="H20" s="94"/>
    </row>
    <row r="21" spans="1:8" ht="19.5" hidden="1" customHeight="1">
      <c r="A21" s="89"/>
      <c r="B21" s="90"/>
      <c r="C21" s="91"/>
      <c r="D21" s="91"/>
      <c r="E21" s="92"/>
      <c r="F21" s="92"/>
      <c r="G21" s="93"/>
      <c r="H21" s="94"/>
    </row>
    <row r="22" spans="1:8" ht="19.5" hidden="1" customHeight="1">
      <c r="A22" s="89"/>
      <c r="B22" s="90"/>
      <c r="C22" s="91"/>
      <c r="D22" s="91"/>
      <c r="E22" s="92"/>
      <c r="F22" s="92"/>
      <c r="G22" s="93"/>
      <c r="H22" s="94"/>
    </row>
    <row r="23" spans="1:8" ht="19.5" hidden="1" customHeight="1">
      <c r="A23" s="89"/>
      <c r="B23" s="90"/>
      <c r="C23" s="91"/>
      <c r="D23" s="91"/>
      <c r="E23" s="92"/>
      <c r="F23" s="92"/>
      <c r="G23" s="93"/>
      <c r="H23" s="94"/>
    </row>
    <row r="24" spans="1:8" ht="19.5" hidden="1" customHeight="1">
      <c r="A24" s="89"/>
      <c r="B24" s="90"/>
      <c r="C24" s="91"/>
      <c r="D24" s="91"/>
      <c r="E24" s="92"/>
      <c r="F24" s="92"/>
      <c r="G24" s="93"/>
      <c r="H24" s="94"/>
    </row>
    <row r="25" spans="1:8" ht="19.5" hidden="1" customHeight="1">
      <c r="A25" s="89"/>
      <c r="B25" s="90"/>
      <c r="C25" s="91"/>
      <c r="D25" s="91"/>
      <c r="E25" s="92"/>
      <c r="F25" s="92"/>
      <c r="G25" s="93"/>
      <c r="H25" s="94"/>
    </row>
    <row r="26" spans="1:8" ht="19.5" hidden="1" customHeight="1">
      <c r="A26" s="89"/>
      <c r="B26" s="90"/>
      <c r="C26" s="91"/>
      <c r="D26" s="91"/>
      <c r="E26" s="92"/>
      <c r="F26" s="92"/>
      <c r="G26" s="93"/>
      <c r="H26" s="94"/>
    </row>
    <row r="27" spans="1:8" ht="19.5" hidden="1" customHeight="1">
      <c r="A27" s="89"/>
      <c r="B27" s="90"/>
      <c r="C27" s="91"/>
      <c r="D27" s="91"/>
      <c r="E27" s="92"/>
      <c r="F27" s="92"/>
      <c r="G27" s="93"/>
      <c r="H27" s="94"/>
    </row>
    <row r="28" spans="1:8" ht="19.5" hidden="1" customHeight="1">
      <c r="A28" s="89"/>
      <c r="B28" s="90"/>
      <c r="C28" s="91"/>
      <c r="D28" s="91"/>
      <c r="E28" s="92"/>
      <c r="F28" s="92"/>
      <c r="G28" s="93"/>
      <c r="H28" s="94"/>
    </row>
    <row r="29" spans="1:8" ht="19.5" hidden="1" customHeight="1">
      <c r="A29" s="89"/>
      <c r="B29" s="90"/>
      <c r="C29" s="91"/>
      <c r="D29" s="91"/>
      <c r="E29" s="92"/>
      <c r="F29" s="92"/>
      <c r="G29" s="93"/>
      <c r="H29" s="94"/>
    </row>
    <row r="30" spans="1:8" ht="19.5" hidden="1" customHeight="1">
      <c r="A30" s="89"/>
      <c r="B30" s="90"/>
      <c r="C30" s="91"/>
      <c r="D30" s="91"/>
      <c r="E30" s="92"/>
      <c r="F30" s="92"/>
      <c r="G30" s="93"/>
      <c r="H30" s="94"/>
    </row>
    <row r="31" spans="1:8" ht="19.5" hidden="1" customHeight="1">
      <c r="A31" s="89"/>
      <c r="B31" s="90"/>
      <c r="C31" s="91"/>
      <c r="D31" s="91"/>
      <c r="E31" s="92"/>
      <c r="F31" s="92"/>
      <c r="G31" s="93"/>
      <c r="H31" s="94"/>
    </row>
    <row r="32" spans="1:8" ht="19.5" hidden="1" customHeight="1">
      <c r="A32" s="89"/>
      <c r="B32" s="90"/>
      <c r="C32" s="91"/>
      <c r="D32" s="91"/>
      <c r="E32" s="92"/>
      <c r="F32" s="92"/>
      <c r="G32" s="93"/>
      <c r="H32" s="94"/>
    </row>
    <row r="33" spans="1:8" ht="19.5" hidden="1" customHeight="1">
      <c r="A33" s="89"/>
      <c r="B33" s="90"/>
      <c r="C33" s="91"/>
      <c r="D33" s="91"/>
      <c r="E33" s="92"/>
      <c r="F33" s="92"/>
      <c r="G33" s="93"/>
      <c r="H33" s="94"/>
    </row>
    <row r="34" spans="1:8" ht="19.5" hidden="1" customHeight="1">
      <c r="A34" s="89"/>
      <c r="B34" s="90"/>
      <c r="C34" s="91"/>
      <c r="D34" s="91"/>
      <c r="E34" s="92"/>
      <c r="F34" s="92"/>
      <c r="G34" s="93"/>
      <c r="H34" s="94"/>
    </row>
    <row r="35" spans="1:8" ht="19.5" hidden="1" customHeight="1">
      <c r="A35" s="89"/>
      <c r="B35" s="90"/>
      <c r="C35" s="91"/>
      <c r="D35" s="91"/>
      <c r="E35" s="92"/>
      <c r="F35" s="92"/>
      <c r="G35" s="93"/>
      <c r="H35" s="94"/>
    </row>
    <row r="36" spans="1:8" ht="19.5" hidden="1" customHeight="1">
      <c r="A36" s="89"/>
      <c r="B36" s="90"/>
      <c r="C36" s="91"/>
      <c r="D36" s="91"/>
      <c r="E36" s="92"/>
      <c r="F36" s="92"/>
      <c r="G36" s="93"/>
      <c r="H36" s="94"/>
    </row>
    <row r="37" spans="1:8" ht="19.5" hidden="1" customHeight="1">
      <c r="A37" s="89"/>
      <c r="B37" s="90"/>
      <c r="C37" s="91"/>
      <c r="D37" s="91"/>
      <c r="E37" s="92"/>
      <c r="F37" s="92"/>
      <c r="G37" s="93"/>
      <c r="H37" s="94"/>
    </row>
    <row r="38" spans="1:8" ht="19.5" hidden="1" customHeight="1">
      <c r="A38" s="89"/>
      <c r="B38" s="90"/>
      <c r="C38" s="91"/>
      <c r="D38" s="91"/>
      <c r="E38" s="92"/>
      <c r="F38" s="92"/>
      <c r="G38" s="93"/>
      <c r="H38" s="94"/>
    </row>
    <row r="39" spans="1:8" ht="19.5" hidden="1" customHeight="1">
      <c r="A39" s="89"/>
      <c r="B39" s="90"/>
      <c r="C39" s="91"/>
      <c r="D39" s="91"/>
      <c r="E39" s="92"/>
      <c r="F39" s="92"/>
      <c r="G39" s="93"/>
      <c r="H39" s="94"/>
    </row>
    <row r="40" spans="1:8" ht="19.5" hidden="1" customHeight="1">
      <c r="A40" s="89"/>
      <c r="B40" s="90"/>
      <c r="C40" s="91"/>
      <c r="D40" s="91"/>
      <c r="E40" s="92"/>
      <c r="F40" s="92"/>
      <c r="G40" s="93"/>
      <c r="H40" s="94"/>
    </row>
    <row r="41" spans="1:8" hidden="1">
      <c r="A41" s="95"/>
      <c r="B41" s="50"/>
      <c r="C41" s="50"/>
      <c r="D41" s="50"/>
      <c r="E41" s="50"/>
      <c r="F41" s="50"/>
      <c r="G41" s="50"/>
      <c r="H41" s="96"/>
    </row>
    <row r="42" spans="1:8" ht="19.5" hidden="1" customHeight="1">
      <c r="A42" s="97" t="s">
        <v>98</v>
      </c>
      <c r="B42" s="50"/>
      <c r="C42" s="50"/>
      <c r="D42" s="50"/>
      <c r="E42" s="50"/>
      <c r="F42" s="50"/>
      <c r="G42" s="50"/>
      <c r="H42" s="96"/>
    </row>
    <row r="43" spans="1:8" ht="19.5" hidden="1" customHeight="1">
      <c r="A43" s="98" t="s">
        <v>99</v>
      </c>
      <c r="B43" s="50"/>
      <c r="C43" s="50"/>
      <c r="D43" s="50"/>
      <c r="E43" s="50"/>
      <c r="F43" s="50"/>
      <c r="G43" s="50"/>
      <c r="H43" s="96"/>
    </row>
    <row r="44" spans="1:8" ht="19.5" hidden="1" customHeight="1">
      <c r="A44" s="95" t="s">
        <v>101</v>
      </c>
      <c r="B44" s="50"/>
      <c r="C44" s="50"/>
      <c r="D44" s="50"/>
      <c r="E44" s="50"/>
      <c r="F44" s="50"/>
      <c r="G44" s="50"/>
      <c r="H44" s="96"/>
    </row>
    <row r="45" spans="1:8" ht="19.5" hidden="1" customHeight="1">
      <c r="A45" s="99">
        <f>DGET('4'!$M$10:$P$301,2,$A$43:$A$44)</f>
        <v>455</v>
      </c>
      <c r="B45" s="99">
        <f>DGET('4'!$M$10:$P$301,4,$A$43:$A$44)</f>
        <v>480</v>
      </c>
      <c r="C45" s="100"/>
      <c r="D45" s="100"/>
      <c r="E45" s="101">
        <f>SUM(A45*C45)</f>
        <v>0</v>
      </c>
      <c r="F45" s="101">
        <f>SUM('4'!E52*1)</f>
        <v>24</v>
      </c>
      <c r="G45" s="102"/>
      <c r="H45" s="103">
        <f>SUM(E45+F45+G45)</f>
        <v>24</v>
      </c>
    </row>
    <row r="46" spans="1:8" ht="12.75" hidden="1"/>
  </sheetData>
  <mergeCells count="4">
    <mergeCell ref="A1:H1"/>
    <mergeCell ref="A2:H2"/>
    <mergeCell ref="A3:H3"/>
    <mergeCell ref="A4:H4"/>
  </mergeCells>
  <dataValidations count="1">
    <dataValidation type="list" allowBlank="1" sqref="A44" xr:uid="{00000000-0002-0000-0400-000000000000}">
      <formula1>Puesto</formula1>
    </dataValidation>
  </dataValidations>
  <pageMargins left="0.39370078740157483" right="0.31496062992125984" top="0.31496062992125984" bottom="0.31496062992125984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01"/>
  <sheetViews>
    <sheetView workbookViewId="0"/>
  </sheetViews>
  <sheetFormatPr baseColWidth="10" defaultColWidth="14.42578125" defaultRowHeight="15" customHeight="1"/>
  <cols>
    <col min="1" max="1" width="13.85546875" customWidth="1"/>
    <col min="2" max="4" width="18.7109375" customWidth="1"/>
    <col min="5" max="5" width="10.7109375" customWidth="1"/>
    <col min="6" max="12" width="9.140625" customWidth="1"/>
    <col min="13" max="13" width="79" customWidth="1"/>
    <col min="14" max="14" width="33.7109375" customWidth="1"/>
    <col min="15" max="15" width="17.7109375" customWidth="1"/>
    <col min="16" max="16" width="10.7109375" customWidth="1"/>
    <col min="17" max="26" width="9.140625" customWidth="1"/>
  </cols>
  <sheetData>
    <row r="1" spans="1:16" ht="12.75" customHeight="1">
      <c r="A1" s="408" t="s">
        <v>0</v>
      </c>
      <c r="B1" s="409"/>
      <c r="C1" s="409"/>
      <c r="D1" s="409"/>
      <c r="E1" s="409"/>
    </row>
    <row r="2" spans="1:16" ht="12.75" customHeight="1">
      <c r="A2" s="410" t="s">
        <v>2</v>
      </c>
      <c r="B2" s="387"/>
      <c r="C2" s="387"/>
      <c r="D2" s="387"/>
      <c r="E2" s="387"/>
    </row>
    <row r="3" spans="1:16" ht="12.75" customHeight="1">
      <c r="A3" s="410" t="s">
        <v>3</v>
      </c>
      <c r="B3" s="387"/>
      <c r="C3" s="387"/>
      <c r="D3" s="387"/>
      <c r="E3" s="387"/>
    </row>
    <row r="4" spans="1:16" ht="12.75" customHeight="1">
      <c r="A4" s="104"/>
      <c r="B4" s="105"/>
      <c r="C4" s="105"/>
      <c r="D4" s="105"/>
      <c r="E4" s="105"/>
    </row>
    <row r="5" spans="1:16" ht="12.75" customHeight="1">
      <c r="A5" s="410" t="s">
        <v>102</v>
      </c>
      <c r="B5" s="387"/>
      <c r="C5" s="387"/>
      <c r="D5" s="387"/>
      <c r="E5" s="387"/>
    </row>
    <row r="6" spans="1:16" ht="12.75" customHeight="1">
      <c r="A6" s="410" t="s">
        <v>103</v>
      </c>
      <c r="B6" s="387"/>
      <c r="C6" s="387"/>
      <c r="D6" s="387"/>
      <c r="E6" s="387"/>
    </row>
    <row r="7" spans="1:16" ht="12.75" customHeight="1">
      <c r="A7" s="104"/>
      <c r="B7" s="105"/>
      <c r="C7" s="105"/>
      <c r="D7" s="105"/>
      <c r="E7" s="105"/>
      <c r="L7" s="106">
        <v>1</v>
      </c>
      <c r="M7" s="107">
        <v>2</v>
      </c>
      <c r="N7" s="107">
        <v>3</v>
      </c>
      <c r="O7" s="107">
        <v>4</v>
      </c>
      <c r="P7" s="107">
        <v>5</v>
      </c>
    </row>
    <row r="8" spans="1:16" ht="12.75" customHeight="1">
      <c r="A8" s="407" t="s">
        <v>104</v>
      </c>
      <c r="B8" s="393"/>
      <c r="C8" s="393"/>
      <c r="D8" s="393"/>
      <c r="E8" s="394"/>
      <c r="K8" s="108"/>
      <c r="L8" s="109"/>
      <c r="M8" s="110"/>
      <c r="N8" s="111" t="s">
        <v>105</v>
      </c>
      <c r="O8" s="112"/>
      <c r="P8" s="112"/>
    </row>
    <row r="9" spans="1:16" ht="12.75" customHeight="1">
      <c r="A9" s="104" t="s">
        <v>106</v>
      </c>
      <c r="B9" s="105"/>
      <c r="C9" s="105"/>
      <c r="D9" s="105"/>
      <c r="E9" s="105" t="s">
        <v>107</v>
      </c>
      <c r="K9" s="108"/>
      <c r="L9" s="113"/>
      <c r="M9" s="113"/>
      <c r="N9" s="111" t="s">
        <v>108</v>
      </c>
      <c r="O9" s="112"/>
      <c r="P9" s="112"/>
    </row>
    <row r="10" spans="1:16" ht="12.75" customHeight="1">
      <c r="A10" s="114" t="s">
        <v>109</v>
      </c>
      <c r="B10" s="115" t="s">
        <v>110</v>
      </c>
      <c r="C10" s="115" t="s">
        <v>111</v>
      </c>
      <c r="D10" s="115" t="s">
        <v>112</v>
      </c>
      <c r="E10" s="115" t="s">
        <v>113</v>
      </c>
      <c r="K10" s="108" t="s">
        <v>54</v>
      </c>
      <c r="L10" s="113" t="s">
        <v>55</v>
      </c>
      <c r="M10" s="116" t="s">
        <v>99</v>
      </c>
      <c r="N10" s="111" t="s">
        <v>114</v>
      </c>
      <c r="O10" s="111" t="s">
        <v>115</v>
      </c>
      <c r="P10" s="111" t="s">
        <v>116</v>
      </c>
    </row>
    <row r="11" spans="1:16" ht="12.75" customHeight="1">
      <c r="A11" s="117">
        <f>+ADMON!B6-ADMON!A6</f>
        <v>25</v>
      </c>
      <c r="B11" s="118">
        <f>IF(ADMON!D6&lt;6,ADMON!D6*0.06*ADMON!C6*'4'!A11,1*0)</f>
        <v>0</v>
      </c>
      <c r="C11" s="118">
        <f>IF(AND(ADMON!D6&gt;5,ADMON!D6&lt;16),(((ADMON!D6-5)*0.07)+0.3)*ADMON!C6*A11,1*0)</f>
        <v>0</v>
      </c>
      <c r="D11" s="118">
        <f>IF(ADMON!D6&gt;15,A11*ADMON!C6,1*0)</f>
        <v>0</v>
      </c>
      <c r="E11" s="118">
        <f t="shared" ref="E11:E265" si="0">SUM(B11+C11+D11)</f>
        <v>0</v>
      </c>
      <c r="K11" s="108">
        <v>1</v>
      </c>
      <c r="L11" s="108">
        <v>141016</v>
      </c>
      <c r="M11" s="119" t="s">
        <v>117</v>
      </c>
      <c r="N11" s="108">
        <v>545</v>
      </c>
      <c r="O11" s="108"/>
      <c r="P11" s="108">
        <v>571</v>
      </c>
    </row>
    <row r="12" spans="1:16" ht="12.75" customHeight="1">
      <c r="A12" s="117">
        <f>+ADMON!B7-ADMON!A7</f>
        <v>25</v>
      </c>
      <c r="B12" s="118">
        <f>IF(ADMON!D7&lt;6,ADMON!D7*0.06*ADMON!C7*'4'!A12,1*0)</f>
        <v>0</v>
      </c>
      <c r="C12" s="118">
        <f>IF(AND(ADMON!D7&gt;5,ADMON!D7&lt;16),(((ADMON!D7-5)*0.07)+0.3)*ADMON!C7*A12,1*0)</f>
        <v>0</v>
      </c>
      <c r="D12" s="118">
        <f>IF(ADMON!D7&gt;15,A12*ADMON!C7,1*0)</f>
        <v>0</v>
      </c>
      <c r="E12" s="118">
        <f t="shared" si="0"/>
        <v>0</v>
      </c>
      <c r="K12" s="108">
        <v>2</v>
      </c>
      <c r="L12" s="108">
        <v>141017</v>
      </c>
      <c r="M12" s="119" t="s">
        <v>118</v>
      </c>
      <c r="N12" s="108">
        <v>557</v>
      </c>
      <c r="O12" s="108"/>
      <c r="P12" s="108">
        <v>583</v>
      </c>
    </row>
    <row r="13" spans="1:16" ht="12.75" customHeight="1">
      <c r="A13" s="117">
        <f>+ADMON!B8-ADMON!A8</f>
        <v>26</v>
      </c>
      <c r="B13" s="118">
        <f>IF(ADMON!D8&lt;6,ADMON!D8*0.06*ADMON!C8*'4'!A13,1*0)</f>
        <v>0</v>
      </c>
      <c r="C13" s="118">
        <f>IF(AND(ADMON!D8&gt;5,ADMON!D8&lt;16),(((ADMON!D8-5)*0.07)+0.3)*ADMON!C8*A13,1*0)</f>
        <v>0</v>
      </c>
      <c r="D13" s="118">
        <f>IF(ADMON!D8&gt;15,A13*ADMON!C8,1*0)</f>
        <v>0</v>
      </c>
      <c r="E13" s="118">
        <f t="shared" si="0"/>
        <v>0</v>
      </c>
      <c r="K13" s="108">
        <v>3</v>
      </c>
      <c r="L13" s="108">
        <v>131016</v>
      </c>
      <c r="M13" s="119" t="s">
        <v>119</v>
      </c>
      <c r="N13" s="108">
        <v>545</v>
      </c>
      <c r="O13" s="108"/>
      <c r="P13" s="108">
        <v>571</v>
      </c>
    </row>
    <row r="14" spans="1:16" ht="12.75" customHeight="1">
      <c r="A14" s="117">
        <f>+ADMON!B9-ADMON!A9</f>
        <v>26</v>
      </c>
      <c r="B14" s="118">
        <f>IF(ADMON!D9&lt;6,ADMON!D9*0.06*ADMON!C9*'4'!A14,1*0)</f>
        <v>0</v>
      </c>
      <c r="C14" s="118">
        <f>IF(AND(ADMON!D9&gt;5,ADMON!D9&lt;16),(((ADMON!D9-5)*0.07)+0.3)*ADMON!C9*A14,1*0)</f>
        <v>0</v>
      </c>
      <c r="D14" s="118">
        <f>IF(ADMON!D9&gt;15,A14*ADMON!C9,1*0)</f>
        <v>0</v>
      </c>
      <c r="E14" s="118">
        <f t="shared" si="0"/>
        <v>0</v>
      </c>
      <c r="K14" s="108">
        <v>4</v>
      </c>
      <c r="L14" s="108">
        <v>121021</v>
      </c>
      <c r="M14" s="119" t="s">
        <v>120</v>
      </c>
      <c r="N14" s="108">
        <v>775</v>
      </c>
      <c r="O14" s="108"/>
      <c r="P14" s="108">
        <v>812</v>
      </c>
    </row>
    <row r="15" spans="1:16" ht="12.75" customHeight="1">
      <c r="A15" s="117">
        <f>+ADMON!B10-ADMON!A10</f>
        <v>27</v>
      </c>
      <c r="B15" s="118">
        <f>IF(ADMON!D10&lt;6,ADMON!D10*0.06*ADMON!C10*'4'!A15,1*0)</f>
        <v>0</v>
      </c>
      <c r="C15" s="118">
        <f>IF(AND(ADMON!D10&gt;5,ADMON!D10&lt;16),(((ADMON!D10-5)*0.07)+0.3)*ADMON!C10*A15,1*0)</f>
        <v>0</v>
      </c>
      <c r="D15" s="118">
        <f>IF(ADMON!D10&gt;15,A15*ADMON!C10,1*0)</f>
        <v>0</v>
      </c>
      <c r="E15" s="118">
        <f t="shared" si="0"/>
        <v>0</v>
      </c>
      <c r="K15" s="108">
        <v>5</v>
      </c>
      <c r="L15" s="108">
        <v>11516</v>
      </c>
      <c r="M15" s="119" t="s">
        <v>121</v>
      </c>
      <c r="N15" s="108">
        <v>1569</v>
      </c>
      <c r="O15" s="108"/>
      <c r="P15" s="108">
        <v>1644</v>
      </c>
    </row>
    <row r="16" spans="1:16" ht="12.75" customHeight="1">
      <c r="A16" s="117">
        <f>+ADMON!B11-ADMON!A11</f>
        <v>29</v>
      </c>
      <c r="B16" s="118">
        <f>IF(ADMON!D11&lt;6,ADMON!D11*0.06*ADMON!C11*'4'!A16,1*0)</f>
        <v>0</v>
      </c>
      <c r="C16" s="118">
        <f>IF(AND(ADMON!D11&gt;5,ADMON!D11&lt;16),(((ADMON!D11-5)*0.07)+0.3)*ADMON!C11*A16,1*0)</f>
        <v>0</v>
      </c>
      <c r="D16" s="118">
        <f>IF(ADMON!D11&gt;15,A16*ADMON!C11,1*0)</f>
        <v>0</v>
      </c>
      <c r="E16" s="118">
        <f t="shared" si="0"/>
        <v>0</v>
      </c>
      <c r="K16" s="108">
        <v>6</v>
      </c>
      <c r="L16" s="108">
        <v>71021</v>
      </c>
      <c r="M16" s="119" t="s">
        <v>122</v>
      </c>
      <c r="N16" s="108">
        <v>1569</v>
      </c>
      <c r="O16" s="108"/>
      <c r="P16" s="108">
        <v>1644</v>
      </c>
    </row>
    <row r="17" spans="1:16" ht="12.75" customHeight="1">
      <c r="A17" s="117">
        <f>+ADMON!B12-ADMON!A12</f>
        <v>30</v>
      </c>
      <c r="B17" s="118">
        <f>IF(ADMON!D12&lt;6,ADMON!D12*0.06*ADMON!C12*'4'!A17,1*0)</f>
        <v>0</v>
      </c>
      <c r="C17" s="118">
        <f>IF(AND(ADMON!D12&gt;5,ADMON!D12&lt;16),(((ADMON!D12-5)*0.07)+0.3)*ADMON!C12*A17,1*0)</f>
        <v>0</v>
      </c>
      <c r="D17" s="118">
        <f>IF(ADMON!D12&gt;15,A17*ADMON!C12,1*0)</f>
        <v>0</v>
      </c>
      <c r="E17" s="118">
        <f t="shared" si="0"/>
        <v>0</v>
      </c>
      <c r="K17" s="108">
        <v>7</v>
      </c>
      <c r="L17" s="108">
        <v>71521</v>
      </c>
      <c r="M17" s="119" t="s">
        <v>123</v>
      </c>
      <c r="N17" s="108">
        <v>1569</v>
      </c>
      <c r="O17" s="108"/>
      <c r="P17" s="108">
        <v>1644</v>
      </c>
    </row>
    <row r="18" spans="1:16" ht="12.75" customHeight="1">
      <c r="A18" s="117">
        <f>+ADMON!B13-ADMON!A13</f>
        <v>31</v>
      </c>
      <c r="B18" s="118">
        <f>IF(ADMON!D13&lt;6,ADMON!D13*0.06*ADMON!C13*'4'!A18,1*0)</f>
        <v>0</v>
      </c>
      <c r="C18" s="118">
        <f>IF(AND(ADMON!D13&gt;5,ADMON!D13&lt;16),(((ADMON!D13-5)*0.07)+0.3)*ADMON!C13*A18,1*0)</f>
        <v>0</v>
      </c>
      <c r="D18" s="118">
        <f>IF(ADMON!D13&gt;15,A18*ADMON!C13,1*0)</f>
        <v>0</v>
      </c>
      <c r="E18" s="118">
        <f t="shared" si="0"/>
        <v>0</v>
      </c>
      <c r="K18" s="108">
        <v>8</v>
      </c>
      <c r="L18" s="108">
        <v>12141</v>
      </c>
      <c r="M18" s="119" t="s">
        <v>124</v>
      </c>
      <c r="N18" s="108">
        <v>1569</v>
      </c>
      <c r="O18" s="108"/>
      <c r="P18" s="108">
        <v>1644</v>
      </c>
    </row>
    <row r="19" spans="1:16" ht="12.75" customHeight="1">
      <c r="A19" s="117">
        <f>+ADMON!B14-ADMON!A14</f>
        <v>32</v>
      </c>
      <c r="B19" s="118">
        <f>IF(ADMON!D14&lt;6,ADMON!D14*0.06*ADMON!C14*'4'!A19,1*0)</f>
        <v>0</v>
      </c>
      <c r="C19" s="118">
        <f>IF(AND(ADMON!D14&gt;5,ADMON!D14&lt;16),(((ADMON!D14-5)*0.07)+0.3)*ADMON!C14*A19,1*0)</f>
        <v>0</v>
      </c>
      <c r="D19" s="118">
        <f>IF(ADMON!D14&gt;15,A19*ADMON!C14,1*0)</f>
        <v>0</v>
      </c>
      <c r="E19" s="118">
        <f t="shared" si="0"/>
        <v>0</v>
      </c>
      <c r="K19" s="108">
        <v>9</v>
      </c>
      <c r="L19" s="108">
        <v>43021</v>
      </c>
      <c r="M19" s="119" t="s">
        <v>125</v>
      </c>
      <c r="N19" s="108">
        <v>1435</v>
      </c>
      <c r="O19" s="108"/>
      <c r="P19" s="108">
        <v>1538</v>
      </c>
    </row>
    <row r="20" spans="1:16" ht="12.75" customHeight="1">
      <c r="A20" s="117">
        <f>+ADMON!B15-ADMON!A15</f>
        <v>33</v>
      </c>
      <c r="B20" s="118">
        <f>IF(ADMON!D15&lt;6,ADMON!D15*0.06*ADMON!C15*'4'!A20,1*0)</f>
        <v>0</v>
      </c>
      <c r="C20" s="118">
        <f>IF(AND(ADMON!D15&gt;5,ADMON!D15&lt;16),(((ADMON!D15-5)*0.07)+0.3)*ADMON!C15*A20,1*0)</f>
        <v>0</v>
      </c>
      <c r="D20" s="118">
        <f>IF(ADMON!D15&gt;15,A20*ADMON!C15,1*0)</f>
        <v>0</v>
      </c>
      <c r="E20" s="118">
        <f t="shared" si="0"/>
        <v>0</v>
      </c>
      <c r="K20" s="108">
        <v>10</v>
      </c>
      <c r="L20" s="108">
        <v>81016</v>
      </c>
      <c r="M20" s="119" t="s">
        <v>126</v>
      </c>
      <c r="N20" s="108">
        <v>2358</v>
      </c>
      <c r="O20" s="108"/>
      <c r="P20" s="108">
        <v>2358</v>
      </c>
    </row>
    <row r="21" spans="1:16" ht="12.75" customHeight="1">
      <c r="A21" s="117">
        <f>+ADMON!B16-ADMON!A16</f>
        <v>35</v>
      </c>
      <c r="B21" s="118">
        <f>IF(ADMON!D16&lt;6,ADMON!D16*0.06*ADMON!C16*'4'!A21,1*0)</f>
        <v>0</v>
      </c>
      <c r="C21" s="118">
        <f>IF(AND(ADMON!D16&gt;5,ADMON!D16&lt;16),(((ADMON!D16-5)*0.07)+0.3)*ADMON!C16*A21,1*0)</f>
        <v>0</v>
      </c>
      <c r="D21" s="118">
        <f>IF(ADMON!D16&gt;15,A21*ADMON!C16,1*0)</f>
        <v>0</v>
      </c>
      <c r="E21" s="118">
        <f t="shared" si="0"/>
        <v>0</v>
      </c>
      <c r="K21" s="108">
        <v>11</v>
      </c>
      <c r="L21" s="108">
        <v>31511</v>
      </c>
      <c r="M21" s="119" t="s">
        <v>127</v>
      </c>
      <c r="N21" s="108">
        <v>882</v>
      </c>
      <c r="O21" s="108"/>
      <c r="P21" s="108">
        <v>924</v>
      </c>
    </row>
    <row r="22" spans="1:16" ht="12.75" customHeight="1">
      <c r="A22" s="117">
        <f>+ADMON!B17-ADMON!A17</f>
        <v>36</v>
      </c>
      <c r="B22" s="118">
        <f>IF(ADMON!D17&lt;6,ADMON!D17*0.06*ADMON!C17*'4'!A22,1*0)</f>
        <v>0</v>
      </c>
      <c r="C22" s="118">
        <f>IF(AND(ADMON!D17&gt;5,ADMON!D17&lt;16),(((ADMON!D17-5)*0.07)+0.3)*ADMON!C17*A22,1*0)</f>
        <v>0</v>
      </c>
      <c r="D22" s="118">
        <f>IF(ADMON!D17&gt;15,A22*ADMON!C17,1*0)</f>
        <v>0</v>
      </c>
      <c r="E22" s="118">
        <f t="shared" si="0"/>
        <v>0</v>
      </c>
      <c r="K22" s="108">
        <v>12</v>
      </c>
      <c r="L22" s="108">
        <v>41546</v>
      </c>
      <c r="M22" s="120" t="s">
        <v>128</v>
      </c>
      <c r="N22" s="108">
        <v>1569</v>
      </c>
      <c r="O22" s="108"/>
      <c r="P22" s="108">
        <v>1644</v>
      </c>
    </row>
    <row r="23" spans="1:16" ht="12.75" customHeight="1">
      <c r="A23" s="117">
        <f>+ADMON!B18-ADMON!A18</f>
        <v>37</v>
      </c>
      <c r="B23" s="118">
        <f>IF(ADMON!D18&lt;6,ADMON!D18*0.06*ADMON!C18*'4'!A23,1*0)</f>
        <v>0</v>
      </c>
      <c r="C23" s="118">
        <f>IF(AND(ADMON!D18&gt;5,ADMON!D18&lt;16),(((ADMON!D18-5)*0.07)+0.3)*ADMON!C18*A23,1*0)</f>
        <v>0</v>
      </c>
      <c r="D23" s="118">
        <f>IF(ADMON!D18&gt;15,A23*ADMON!C18,1*0)</f>
        <v>0</v>
      </c>
      <c r="E23" s="118">
        <f t="shared" si="0"/>
        <v>0</v>
      </c>
      <c r="K23" s="108">
        <v>13</v>
      </c>
      <c r="L23" s="108">
        <v>31516</v>
      </c>
      <c r="M23" s="119" t="s">
        <v>129</v>
      </c>
      <c r="N23" s="108">
        <v>1465</v>
      </c>
      <c r="O23" s="108"/>
      <c r="P23" s="108">
        <v>1535</v>
      </c>
    </row>
    <row r="24" spans="1:16" ht="12.75" customHeight="1">
      <c r="A24" s="117">
        <f>+ADMON!B19-ADMON!A19</f>
        <v>39</v>
      </c>
      <c r="B24" s="118">
        <f>IF(ADMON!D19&lt;6,ADMON!D19*0.06*ADMON!C19*'4'!A24,1*0)</f>
        <v>0</v>
      </c>
      <c r="C24" s="118">
        <f>IF(AND(ADMON!D19&gt;5,ADMON!D19&lt;16),(((ADMON!D19-5)*0.07)+0.3)*ADMON!C19*A24,1*0)</f>
        <v>0</v>
      </c>
      <c r="D24" s="118">
        <f>IF(ADMON!D19&gt;15,A24*ADMON!C19,1*0)</f>
        <v>0</v>
      </c>
      <c r="E24" s="118">
        <f t="shared" si="0"/>
        <v>0</v>
      </c>
      <c r="K24" s="108">
        <v>14</v>
      </c>
      <c r="L24" s="108">
        <v>22516</v>
      </c>
      <c r="M24" s="119" t="s">
        <v>130</v>
      </c>
      <c r="N24" s="108">
        <v>817</v>
      </c>
      <c r="O24" s="108"/>
      <c r="P24" s="108">
        <v>856</v>
      </c>
    </row>
    <row r="25" spans="1:16" ht="12.75" customHeight="1">
      <c r="A25" s="117">
        <f>+ADMON!B20-ADMON!A20</f>
        <v>39</v>
      </c>
      <c r="B25" s="118">
        <f>IF(ADMON!D20&lt;6,ADMON!D20*0.06*ADMON!C20*'4'!A25,1*0)</f>
        <v>0</v>
      </c>
      <c r="C25" s="118">
        <f>IF(AND(ADMON!D20&gt;5,ADMON!D20&lt;16),(((ADMON!D20-5)*0.07)+0.3)*ADMON!C20*A25,1*0)</f>
        <v>0</v>
      </c>
      <c r="D25" s="118">
        <f>IF(ADMON!D20&gt;15,A25*ADMON!C20,1*0)</f>
        <v>0</v>
      </c>
      <c r="E25" s="118">
        <f t="shared" si="0"/>
        <v>0</v>
      </c>
      <c r="K25" s="108">
        <v>15</v>
      </c>
      <c r="L25" s="108">
        <v>43023</v>
      </c>
      <c r="M25" s="119" t="s">
        <v>131</v>
      </c>
      <c r="N25" s="108">
        <v>2358</v>
      </c>
      <c r="O25" s="108"/>
      <c r="P25" s="108">
        <v>2358</v>
      </c>
    </row>
    <row r="26" spans="1:16" ht="12.75" customHeight="1">
      <c r="A26" s="117">
        <f>+ADMON!B21-ADMON!A21</f>
        <v>42</v>
      </c>
      <c r="B26" s="118">
        <f>IF(ADMON!D21&lt;6,ADMON!D21*0.06*ADMON!C21*'4'!A26,1*0)</f>
        <v>0</v>
      </c>
      <c r="C26" s="118">
        <f>IF(AND(ADMON!D21&gt;5,ADMON!D21&lt;16),(((ADMON!D21-5)*0.07)+0.3)*ADMON!C21*A26,1*0)</f>
        <v>0</v>
      </c>
      <c r="D26" s="118">
        <f>IF(ADMON!D21&gt;15,A26*ADMON!C21,1*0)</f>
        <v>0</v>
      </c>
      <c r="E26" s="118">
        <f t="shared" si="0"/>
        <v>0</v>
      </c>
      <c r="K26" s="108">
        <v>16</v>
      </c>
      <c r="L26" s="108">
        <v>41519</v>
      </c>
      <c r="M26" s="119" t="s">
        <v>132</v>
      </c>
      <c r="N26" s="108">
        <v>479</v>
      </c>
      <c r="O26" s="108"/>
      <c r="P26" s="108">
        <v>519</v>
      </c>
    </row>
    <row r="27" spans="1:16" ht="12.75" customHeight="1">
      <c r="A27" s="117">
        <f>+ADMON!B22-ADMON!A22</f>
        <v>45</v>
      </c>
      <c r="B27" s="118">
        <f>IF(ADMON!D22&lt;6,ADMON!D22*0.06*ADMON!C22*'4'!A27,1*0)</f>
        <v>0</v>
      </c>
      <c r="C27" s="118">
        <f>IF(AND(ADMON!D22&gt;5,ADMON!D22&lt;16),(((ADMON!D22-5)*0.07)+0.3)*ADMON!C22*A27,1*0)</f>
        <v>0</v>
      </c>
      <c r="D27" s="118">
        <f>IF(ADMON!D22&gt;15,A27*ADMON!C22,1*0)</f>
        <v>0</v>
      </c>
      <c r="E27" s="118">
        <f t="shared" si="0"/>
        <v>0</v>
      </c>
      <c r="K27" s="108">
        <v>17</v>
      </c>
      <c r="L27" s="108">
        <v>21056</v>
      </c>
      <c r="M27" s="119" t="s">
        <v>133</v>
      </c>
      <c r="N27" s="108">
        <v>817</v>
      </c>
      <c r="O27" s="108"/>
      <c r="P27" s="108">
        <v>856</v>
      </c>
    </row>
    <row r="28" spans="1:16" ht="12.75" customHeight="1">
      <c r="A28" s="117">
        <f>+ADMON!B23-ADMON!A23</f>
        <v>49</v>
      </c>
      <c r="B28" s="118">
        <f>IF(ADMON!D23&lt;6,ADMON!D23*0.06*ADMON!C23*'4'!A28,1*0)</f>
        <v>0</v>
      </c>
      <c r="C28" s="118">
        <f>IF(AND(ADMON!D23&gt;5,ADMON!D23&lt;16),(((ADMON!D23-5)*0.07)+0.3)*ADMON!C23*A28,1*0)</f>
        <v>0</v>
      </c>
      <c r="D28" s="118">
        <f>IF(ADMON!D23&gt;15,A28*ADMON!C23,1*0)</f>
        <v>0</v>
      </c>
      <c r="E28" s="118">
        <f t="shared" si="0"/>
        <v>0</v>
      </c>
      <c r="K28" s="108">
        <v>18</v>
      </c>
      <c r="L28" s="108">
        <v>43531</v>
      </c>
      <c r="M28" s="119" t="s">
        <v>134</v>
      </c>
      <c r="N28" s="108">
        <v>2926</v>
      </c>
      <c r="O28" s="108"/>
      <c r="P28" s="108">
        <v>2926</v>
      </c>
    </row>
    <row r="29" spans="1:16" ht="12.75" customHeight="1">
      <c r="A29" s="117">
        <f>+ADMON!B24-ADMON!A24</f>
        <v>55</v>
      </c>
      <c r="B29" s="118">
        <f>IF(ADMON!D24&lt;6,ADMON!D24*0.06*ADMON!C24*'4'!A29,1*0)</f>
        <v>0</v>
      </c>
      <c r="C29" s="118">
        <f>IF(AND(ADMON!D24&gt;5,ADMON!D24&lt;16),(((ADMON!D24-5)*0.07)+0.3)*ADMON!C24*A29,1*0)</f>
        <v>0</v>
      </c>
      <c r="D29" s="118">
        <f>IF(ADMON!D24&gt;15,A29*ADMON!C24,1*0)</f>
        <v>0</v>
      </c>
      <c r="E29" s="118">
        <f t="shared" si="0"/>
        <v>0</v>
      </c>
      <c r="K29" s="108">
        <v>19</v>
      </c>
      <c r="L29" s="108">
        <v>122512</v>
      </c>
      <c r="M29" s="119" t="s">
        <v>135</v>
      </c>
      <c r="N29" s="108">
        <v>661</v>
      </c>
      <c r="O29" s="108"/>
      <c r="P29" s="108">
        <v>693</v>
      </c>
    </row>
    <row r="30" spans="1:16" ht="12.75" customHeight="1">
      <c r="A30" s="117">
        <f>+ADMON!B25-ADMON!A25</f>
        <v>64</v>
      </c>
      <c r="B30" s="118">
        <f>IF(ADMON!D25&lt;6,ADMON!D25*0.06*ADMON!C25*'4'!A30,1*0)</f>
        <v>0</v>
      </c>
      <c r="C30" s="118">
        <f>IF(AND(ADMON!D25&gt;5,ADMON!D25&lt;16),(((ADMON!D25-5)*0.07)+0.3)*ADMON!C25*A30,1*0)</f>
        <v>0</v>
      </c>
      <c r="D30" s="118">
        <f>IF(ADMON!D25&gt;15,A30*ADMON!C25,1*0)</f>
        <v>0</v>
      </c>
      <c r="E30" s="118">
        <f t="shared" si="0"/>
        <v>0</v>
      </c>
      <c r="K30" s="108">
        <v>20</v>
      </c>
      <c r="L30" s="108">
        <v>122513</v>
      </c>
      <c r="M30" s="119" t="s">
        <v>136</v>
      </c>
      <c r="N30" s="108">
        <v>694</v>
      </c>
      <c r="O30" s="108"/>
      <c r="P30" s="108">
        <v>727</v>
      </c>
    </row>
    <row r="31" spans="1:16" ht="12.75" customHeight="1">
      <c r="A31" s="117">
        <f>+ADMON!B26-ADMON!A26</f>
        <v>70</v>
      </c>
      <c r="B31" s="118">
        <f>IF(ADMON!D26&lt;6,ADMON!D26*0.06*ADMON!C26*'4'!A31,1*0)</f>
        <v>0</v>
      </c>
      <c r="C31" s="118">
        <f>IF(AND(ADMON!D26&gt;5,ADMON!D26&lt;16),(((ADMON!D26-5)*0.07)+0.3)*ADMON!C26*A31,1*0)</f>
        <v>0</v>
      </c>
      <c r="D31" s="118">
        <f>IF(ADMON!D26&gt;15,A31*ADMON!C26,1*0)</f>
        <v>0</v>
      </c>
      <c r="E31" s="118">
        <f t="shared" si="0"/>
        <v>0</v>
      </c>
      <c r="K31" s="108">
        <v>21</v>
      </c>
      <c r="L31" s="108">
        <v>20516</v>
      </c>
      <c r="M31" s="119" t="s">
        <v>137</v>
      </c>
      <c r="N31" s="108">
        <v>775</v>
      </c>
      <c r="O31" s="108"/>
      <c r="P31" s="108">
        <v>812</v>
      </c>
    </row>
    <row r="32" spans="1:16" ht="12.75" customHeight="1">
      <c r="A32" s="117">
        <f>+ADMON!B27-ADMON!A27</f>
        <v>75</v>
      </c>
      <c r="B32" s="118">
        <f>IF(ADMON!D27&lt;6,ADMON!D27*0.06*ADMON!C27*'4'!A32,1*0)</f>
        <v>0</v>
      </c>
      <c r="C32" s="118">
        <f>IF(AND(ADMON!D27&gt;5,ADMON!D27&lt;16),(((ADMON!D27-5)*0.07)+0.3)*ADMON!C27*A32,1*0)</f>
        <v>0</v>
      </c>
      <c r="D32" s="118">
        <f>IF(ADMON!D27&gt;15,A32*ADMON!C27,1*0)</f>
        <v>0</v>
      </c>
      <c r="E32" s="118">
        <f t="shared" si="0"/>
        <v>0</v>
      </c>
      <c r="K32" s="108">
        <v>22</v>
      </c>
      <c r="L32" s="108">
        <v>71516</v>
      </c>
      <c r="M32" s="119" t="s">
        <v>138</v>
      </c>
      <c r="N32" s="108">
        <v>1019</v>
      </c>
      <c r="O32" s="108"/>
      <c r="P32" s="108">
        <v>1068</v>
      </c>
    </row>
    <row r="33" spans="1:16" ht="12.75" customHeight="1">
      <c r="A33" s="117">
        <f>+ADMON!B28-ADMON!A28</f>
        <v>83</v>
      </c>
      <c r="B33" s="118">
        <f>IF(ADMON!D28&lt;6,ADMON!D28*0.06*ADMON!C28*'4'!A33,1*0)</f>
        <v>0</v>
      </c>
      <c r="C33" s="118">
        <f>IF(AND(ADMON!D28&gt;5,ADMON!D28&lt;16),(((ADMON!D28-5)*0.07)+0.3)*ADMON!C28*A33,1*0)</f>
        <v>0</v>
      </c>
      <c r="D33" s="118">
        <f>IF(ADMON!D28&gt;15,A33*ADMON!C28,1*0)</f>
        <v>0</v>
      </c>
      <c r="E33" s="118">
        <f t="shared" si="0"/>
        <v>0</v>
      </c>
      <c r="K33" s="108">
        <v>23</v>
      </c>
      <c r="L33" s="108">
        <v>43516</v>
      </c>
      <c r="M33" s="119" t="s">
        <v>139</v>
      </c>
      <c r="N33" s="108">
        <v>1019</v>
      </c>
      <c r="O33" s="108"/>
      <c r="P33" s="108">
        <v>1068</v>
      </c>
    </row>
    <row r="34" spans="1:16" ht="12.75" customHeight="1">
      <c r="A34" s="117">
        <f>+ADMON!B29-ADMON!A29</f>
        <v>93</v>
      </c>
      <c r="B34" s="118">
        <f>IF(ADMON!D29&lt;6,ADMON!D29*0.06*ADMON!C29*'4'!A34,1*0)</f>
        <v>0</v>
      </c>
      <c r="C34" s="118">
        <f>IF(AND(ADMON!D29&gt;5,ADMON!D29&lt;16),(((ADMON!D29-5)*0.07)+0.3)*ADMON!C29*A34,1*0)</f>
        <v>0</v>
      </c>
      <c r="D34" s="118">
        <f>IF(ADMON!D29&gt;15,A34*ADMON!C29,1*0)</f>
        <v>0</v>
      </c>
      <c r="E34" s="118">
        <f t="shared" si="0"/>
        <v>0</v>
      </c>
      <c r="K34" s="108">
        <v>24</v>
      </c>
      <c r="L34" s="108">
        <v>152011</v>
      </c>
      <c r="M34" s="119" t="s">
        <v>140</v>
      </c>
      <c r="N34" s="108">
        <v>736</v>
      </c>
      <c r="O34" s="108"/>
      <c r="P34" s="108">
        <v>771</v>
      </c>
    </row>
    <row r="35" spans="1:16" ht="12.75" customHeight="1">
      <c r="A35" s="117">
        <f>+ADMON!B30-ADMON!A30</f>
        <v>0</v>
      </c>
      <c r="B35" s="118">
        <f>IF(ADMON!D30&lt;6,ADMON!D30*0.06*ADMON!C30*'4'!A35,1*0)</f>
        <v>0</v>
      </c>
      <c r="C35" s="118">
        <f>IF(AND(ADMON!D30&gt;5,ADMON!D30&lt;16),(((ADMON!D30-5)*0.07)+0.3)*ADMON!C30*A35,1*0)</f>
        <v>0</v>
      </c>
      <c r="D35" s="118">
        <f>IF(ADMON!D30&gt;15,A35*ADMON!C30,1*0)</f>
        <v>0</v>
      </c>
      <c r="E35" s="118">
        <f t="shared" si="0"/>
        <v>0</v>
      </c>
      <c r="K35" s="108">
        <v>25</v>
      </c>
      <c r="L35" s="108">
        <v>52516</v>
      </c>
      <c r="M35" s="119" t="s">
        <v>141</v>
      </c>
      <c r="N35" s="108">
        <v>775</v>
      </c>
      <c r="O35" s="108"/>
      <c r="P35" s="108">
        <v>812</v>
      </c>
    </row>
    <row r="36" spans="1:16" ht="12.75" customHeight="1">
      <c r="A36" s="117">
        <f>+ADMON!B31-ADMON!A31</f>
        <v>0</v>
      </c>
      <c r="B36" s="118">
        <f>IF(ADMON!D31&lt;6,ADMON!D31*0.06*ADMON!C31*'4'!A36,1*0)</f>
        <v>0</v>
      </c>
      <c r="C36" s="118">
        <f>IF(AND(ADMON!D31&gt;5,ADMON!D31&lt;16),(((ADMON!D31-5)*0.07)+0.3)*ADMON!C31*A36,1*0)</f>
        <v>0</v>
      </c>
      <c r="D36" s="118">
        <f>IF(ADMON!D31&gt;15,A36*ADMON!C31,1*0)</f>
        <v>0</v>
      </c>
      <c r="E36" s="118">
        <f t="shared" si="0"/>
        <v>0</v>
      </c>
      <c r="K36" s="108">
        <v>26</v>
      </c>
      <c r="L36" s="108">
        <v>52517</v>
      </c>
      <c r="M36" s="119" t="s">
        <v>142</v>
      </c>
      <c r="N36" s="108">
        <v>817</v>
      </c>
      <c r="O36" s="108"/>
      <c r="P36" s="108">
        <v>856</v>
      </c>
    </row>
    <row r="37" spans="1:16" ht="12.75" customHeight="1">
      <c r="A37" s="117">
        <f>+ADMON!B32-ADMON!A32</f>
        <v>0</v>
      </c>
      <c r="B37" s="118">
        <f>IF(ADMON!D32&lt;6,ADMON!D32*0.06*ADMON!C32*'4'!A37,1*0)</f>
        <v>0</v>
      </c>
      <c r="C37" s="118">
        <f>IF(AND(ADMON!D32&gt;5,ADMON!D32&lt;16),(((ADMON!D32-5)*0.07)+0.3)*ADMON!C32*A37,1*0)</f>
        <v>0</v>
      </c>
      <c r="D37" s="118">
        <f>IF(ADMON!D32&gt;15,A37*ADMON!C32,1*0)</f>
        <v>0</v>
      </c>
      <c r="E37" s="118">
        <f t="shared" si="0"/>
        <v>0</v>
      </c>
      <c r="K37" s="108">
        <v>27</v>
      </c>
      <c r="L37" s="108">
        <v>210315</v>
      </c>
      <c r="M37" s="119" t="s">
        <v>63</v>
      </c>
      <c r="N37" s="108">
        <v>839</v>
      </c>
      <c r="O37" s="108"/>
      <c r="P37" s="108">
        <v>0</v>
      </c>
    </row>
    <row r="38" spans="1:16" ht="12.75" customHeight="1">
      <c r="A38" s="117">
        <f>+ADMON!B33-ADMON!A33</f>
        <v>0</v>
      </c>
      <c r="B38" s="118">
        <f>IF(ADMON!D33&lt;6,ADMON!D33*0.06*ADMON!C33*'4'!A38,1*0)</f>
        <v>0</v>
      </c>
      <c r="C38" s="118">
        <f>IF(AND(ADMON!D33&gt;5,ADMON!D33&lt;16),(((ADMON!D33-5)*0.07)+0.3)*ADMON!C33*A38,1*0)</f>
        <v>0</v>
      </c>
      <c r="D38" s="118">
        <f>IF(ADMON!D33&gt;15,A38*ADMON!C33,1*0)</f>
        <v>0</v>
      </c>
      <c r="E38" s="118">
        <f t="shared" si="0"/>
        <v>0</v>
      </c>
      <c r="K38" s="108">
        <v>28</v>
      </c>
      <c r="L38" s="108">
        <v>151016</v>
      </c>
      <c r="M38" s="119" t="s">
        <v>143</v>
      </c>
      <c r="N38" s="108">
        <v>694</v>
      </c>
      <c r="O38" s="108"/>
      <c r="P38" s="108">
        <v>727</v>
      </c>
    </row>
    <row r="39" spans="1:16" ht="12.75" customHeight="1">
      <c r="A39" s="117">
        <f>+ADMON!B34-ADMON!A34</f>
        <v>0</v>
      </c>
      <c r="B39" s="118">
        <f>IF(ADMON!D34&lt;6,ADMON!D34*0.06*ADMON!C34*'4'!A39,1*0)</f>
        <v>0</v>
      </c>
      <c r="C39" s="118">
        <f>IF(AND(ADMON!D34&gt;5,ADMON!D34&lt;16),(((ADMON!D34-5)*0.07)+0.3)*ADMON!C34*A39,1*0)</f>
        <v>0</v>
      </c>
      <c r="D39" s="118">
        <f>IF(ADMON!D34&gt;15,A39*ADMON!C34,1*0)</f>
        <v>0</v>
      </c>
      <c r="E39" s="118">
        <f t="shared" si="0"/>
        <v>0</v>
      </c>
      <c r="K39" s="108">
        <v>29</v>
      </c>
      <c r="L39" s="108">
        <v>42046</v>
      </c>
      <c r="M39" s="119" t="s">
        <v>144</v>
      </c>
      <c r="N39" s="108">
        <v>632</v>
      </c>
      <c r="O39" s="108"/>
      <c r="P39" s="108">
        <v>662</v>
      </c>
    </row>
    <row r="40" spans="1:16" ht="12.75" customHeight="1">
      <c r="A40" s="117">
        <f>+ADMON!B35-ADMON!A35</f>
        <v>0</v>
      </c>
      <c r="B40" s="118">
        <f>IF(ADMON!D35&lt;6,ADMON!D35*0.06*ADMON!C35*'4'!A40,1*0)</f>
        <v>0</v>
      </c>
      <c r="C40" s="118">
        <f>IF(AND(ADMON!D35&gt;5,ADMON!D35&lt;16),(((ADMON!D35-5)*0.07)+0.3)*ADMON!C35*A40,1*0)</f>
        <v>0</v>
      </c>
      <c r="D40" s="118">
        <f>IF(ADMON!D35&gt;15,A40*ADMON!C35,1*0)</f>
        <v>0</v>
      </c>
      <c r="E40" s="118">
        <f t="shared" si="0"/>
        <v>0</v>
      </c>
      <c r="K40" s="108">
        <v>30</v>
      </c>
      <c r="L40" s="108">
        <v>62016</v>
      </c>
      <c r="M40" s="119" t="s">
        <v>145</v>
      </c>
      <c r="N40" s="108">
        <v>653</v>
      </c>
      <c r="O40" s="108"/>
      <c r="P40" s="108">
        <v>684</v>
      </c>
    </row>
    <row r="41" spans="1:16" ht="12.75" customHeight="1">
      <c r="A41" s="117">
        <f>+ADMON!B36-ADMON!A36</f>
        <v>0</v>
      </c>
      <c r="B41" s="118">
        <f>IF(ADMON!D36&lt;6,ADMON!D36*0.06*ADMON!C36*'4'!A41,1*0)</f>
        <v>0</v>
      </c>
      <c r="C41" s="118">
        <f>IF(AND(ADMON!D36&gt;5,ADMON!D36&lt;16),(((ADMON!D36-5)*0.07)+0.3)*ADMON!C36*A41,1*0)</f>
        <v>0</v>
      </c>
      <c r="D41" s="118">
        <f>IF(ADMON!D36&gt;15,A41*ADMON!C36,1*0)</f>
        <v>0</v>
      </c>
      <c r="E41" s="118">
        <f t="shared" si="0"/>
        <v>0</v>
      </c>
      <c r="K41" s="108">
        <v>31</v>
      </c>
      <c r="L41" s="108">
        <v>70516</v>
      </c>
      <c r="M41" s="119" t="s">
        <v>146</v>
      </c>
      <c r="N41" s="108">
        <v>775</v>
      </c>
      <c r="O41" s="108"/>
      <c r="P41" s="108">
        <v>812</v>
      </c>
    </row>
    <row r="42" spans="1:16" ht="12.75" customHeight="1">
      <c r="A42" s="117">
        <f>+ADMON!B37-ADMON!A37</f>
        <v>0</v>
      </c>
      <c r="B42" s="118">
        <f>IF(ADMON!D37&lt;6,ADMON!D37*0.06*ADMON!C37*'4'!A42,1*0)</f>
        <v>0</v>
      </c>
      <c r="C42" s="118">
        <f>IF(AND(ADMON!D37&gt;5,ADMON!D37&lt;16),(((ADMON!D37-5)*0.07)+0.3)*ADMON!C37*A42,1*0)</f>
        <v>0</v>
      </c>
      <c r="D42" s="118">
        <f>IF(ADMON!D37&gt;15,A42*ADMON!C37,1*0)</f>
        <v>0</v>
      </c>
      <c r="E42" s="118">
        <f t="shared" si="0"/>
        <v>0</v>
      </c>
      <c r="K42" s="108">
        <v>32</v>
      </c>
      <c r="L42" s="108">
        <v>151021</v>
      </c>
      <c r="M42" s="119" t="s">
        <v>147</v>
      </c>
      <c r="N42" s="108">
        <v>694</v>
      </c>
      <c r="O42" s="108"/>
      <c r="P42" s="108">
        <v>727</v>
      </c>
    </row>
    <row r="43" spans="1:16" ht="12.75" customHeight="1">
      <c r="A43" s="117">
        <f>+ADMON!B38-ADMON!A38</f>
        <v>0</v>
      </c>
      <c r="B43" s="118">
        <f>IF(ADMON!D38&lt;6,ADMON!D38*0.06*ADMON!C38*'4'!A43,1*0)</f>
        <v>0</v>
      </c>
      <c r="C43" s="118">
        <f>IF(AND(ADMON!D38&gt;5,ADMON!D38&lt;16),(((ADMON!D38-5)*0.07)+0.3)*ADMON!C38*A43,1*0)</f>
        <v>0</v>
      </c>
      <c r="D43" s="118">
        <f>IF(ADMON!D38&gt;15,A43*ADMON!C38,1*0)</f>
        <v>0</v>
      </c>
      <c r="E43" s="118">
        <f t="shared" si="0"/>
        <v>0</v>
      </c>
      <c r="K43" s="108">
        <v>33</v>
      </c>
      <c r="L43" s="108">
        <v>111017</v>
      </c>
      <c r="M43" s="119" t="s">
        <v>148</v>
      </c>
      <c r="N43" s="108">
        <v>775</v>
      </c>
      <c r="O43" s="108"/>
      <c r="P43" s="108">
        <v>812</v>
      </c>
    </row>
    <row r="44" spans="1:16" ht="12.75" customHeight="1">
      <c r="A44" s="117">
        <v>0</v>
      </c>
      <c r="B44" s="118">
        <f>IF(ADMON!D39&lt;6,ADMON!D39*0.06*ADMON!C39*'4'!A44,1*0)</f>
        <v>0</v>
      </c>
      <c r="C44" s="118">
        <f>IF(AND(ADMON!D39&gt;5,ADMON!D39&lt;16),(((ADMON!D39-5)*0.07)+0.3)*ADMON!C39*A44,1*0)</f>
        <v>0</v>
      </c>
      <c r="D44" s="118">
        <f>IF(ADMON!D39&gt;15,A44*ADMON!C39,1*0)</f>
        <v>0</v>
      </c>
      <c r="E44" s="118">
        <f t="shared" si="0"/>
        <v>0</v>
      </c>
      <c r="K44" s="108">
        <v>34</v>
      </c>
      <c r="L44" s="108">
        <v>123516</v>
      </c>
      <c r="M44" s="119" t="s">
        <v>149</v>
      </c>
      <c r="N44" s="108">
        <v>661</v>
      </c>
      <c r="O44" s="108"/>
      <c r="P44" s="108">
        <v>693</v>
      </c>
    </row>
    <row r="45" spans="1:16" ht="12.75" customHeight="1">
      <c r="A45" s="117">
        <v>0</v>
      </c>
      <c r="B45" s="118">
        <f>IF(ADMON!D40&lt;6,ADMON!D40*0.06*ADMON!C40*'4'!A45,1*0)</f>
        <v>0</v>
      </c>
      <c r="C45" s="118">
        <f>IF(AND(ADMON!D40&gt;5,ADMON!D40&lt;16),(((ADMON!D40-5)*0.07)+0.3)*ADMON!C40*A45,1*0)</f>
        <v>0</v>
      </c>
      <c r="D45" s="118">
        <f>IF(ADMON!D40&gt;15,A45*ADMON!C40,1*0)</f>
        <v>0</v>
      </c>
      <c r="E45" s="118">
        <f t="shared" si="0"/>
        <v>0</v>
      </c>
      <c r="K45" s="108">
        <v>35</v>
      </c>
      <c r="L45" s="108">
        <v>42051</v>
      </c>
      <c r="M45" s="119" t="s">
        <v>150</v>
      </c>
      <c r="N45" s="108">
        <v>661</v>
      </c>
      <c r="O45" s="108"/>
      <c r="P45" s="108">
        <v>693</v>
      </c>
    </row>
    <row r="46" spans="1:16" ht="12.75" customHeight="1">
      <c r="A46" s="117">
        <v>0</v>
      </c>
      <c r="B46" s="118">
        <f>IF(ADMON!D41&lt;6,ADMON!D41*0.06*ADMON!C41*'4'!A46,1*0)</f>
        <v>0</v>
      </c>
      <c r="C46" s="118">
        <f>IF(AND(ADMON!D41&gt;5,ADMON!D41&lt;16),(((ADMON!D41-5)*0.07)+0.3)*ADMON!C41*A46,1*0)</f>
        <v>0</v>
      </c>
      <c r="D46" s="118">
        <f>IF(ADMON!D41&gt;15,A46*ADMON!C41,1*0)</f>
        <v>0</v>
      </c>
      <c r="E46" s="118">
        <f t="shared" si="0"/>
        <v>0</v>
      </c>
      <c r="K46" s="108">
        <v>36</v>
      </c>
      <c r="L46" s="108">
        <v>80516</v>
      </c>
      <c r="M46" s="119" t="s">
        <v>151</v>
      </c>
      <c r="N46" s="108">
        <v>817</v>
      </c>
      <c r="O46" s="108"/>
      <c r="P46" s="108">
        <v>856</v>
      </c>
    </row>
    <row r="47" spans="1:16" ht="12.75" customHeight="1">
      <c r="A47" s="117">
        <v>0</v>
      </c>
      <c r="B47" s="118">
        <f>IF(ADMON!D42&lt;6,ADMON!D42*0.06*ADMON!C42*'4'!A47,1*0)</f>
        <v>0</v>
      </c>
      <c r="C47" s="118">
        <f>IF(AND(ADMON!D42&gt;5,ADMON!D42&lt;16),(((ADMON!D42-5)*0.07)+0.3)*ADMON!C42*A47,1*0)</f>
        <v>0</v>
      </c>
      <c r="D47" s="118">
        <f>IF(ADMON!D42&gt;15,A47*ADMON!C42,1*0)</f>
        <v>0</v>
      </c>
      <c r="E47" s="118">
        <f t="shared" si="0"/>
        <v>0</v>
      </c>
      <c r="K47" s="108">
        <v>37</v>
      </c>
      <c r="L47" s="108">
        <v>80517</v>
      </c>
      <c r="M47" s="119" t="s">
        <v>152</v>
      </c>
      <c r="N47" s="108">
        <v>882</v>
      </c>
      <c r="O47" s="108"/>
      <c r="P47" s="108">
        <v>924</v>
      </c>
    </row>
    <row r="48" spans="1:16" ht="12.75" customHeight="1">
      <c r="A48" s="117">
        <v>0</v>
      </c>
      <c r="B48" s="118">
        <f>IF(ADMON!D43&lt;6,ADMON!D43*0.06*ADMON!C43*'4'!A48,1*0)</f>
        <v>0</v>
      </c>
      <c r="C48" s="118">
        <f>IF(AND(ADMON!D43&gt;5,ADMON!D43&lt;16),(((ADMON!D43-5)*0.07)+0.3)*ADMON!C43*A48,1*0)</f>
        <v>0</v>
      </c>
      <c r="D48" s="118">
        <f>IF(ADMON!D43&gt;15,A48*ADMON!C43,1*0)</f>
        <v>0</v>
      </c>
      <c r="E48" s="118">
        <f t="shared" si="0"/>
        <v>0</v>
      </c>
      <c r="K48" s="108">
        <v>38</v>
      </c>
      <c r="L48" s="108">
        <v>80518</v>
      </c>
      <c r="M48" s="119" t="s">
        <v>153</v>
      </c>
      <c r="N48" s="108">
        <v>943</v>
      </c>
      <c r="O48" s="108"/>
      <c r="P48" s="108">
        <v>988</v>
      </c>
    </row>
    <row r="49" spans="1:16" ht="12.75" customHeight="1">
      <c r="A49" s="117">
        <f>+ADMON!B44-ADMON!A44</f>
        <v>0</v>
      </c>
      <c r="B49" s="118">
        <f>IF(ADMON!D44&lt;6,ADMON!D44*0.06*ADMON!C44*'4'!A49,1*0)</f>
        <v>0</v>
      </c>
      <c r="C49" s="118">
        <f>IF(AND(ADMON!D44&gt;5,ADMON!D44&lt;16),(((ADMON!D44-5)*0.07)+0.3)*ADMON!C44*A49,1*0)</f>
        <v>0</v>
      </c>
      <c r="D49" s="118">
        <f>IF(ADMON!D44&gt;15,A49*ADMON!C44,1*0)</f>
        <v>0</v>
      </c>
      <c r="E49" s="118">
        <f t="shared" si="0"/>
        <v>0</v>
      </c>
      <c r="K49" s="108">
        <v>39</v>
      </c>
      <c r="L49" s="108">
        <v>11016</v>
      </c>
      <c r="M49" s="119" t="s">
        <v>154</v>
      </c>
      <c r="N49" s="108">
        <v>775</v>
      </c>
      <c r="O49" s="108"/>
      <c r="P49" s="108">
        <v>812</v>
      </c>
    </row>
    <row r="50" spans="1:16" ht="12.75" customHeight="1">
      <c r="A50" s="117">
        <v>0</v>
      </c>
      <c r="B50" s="118">
        <f>IF(ADMON!D45&lt;6,ADMON!D45*0.06*ADMON!C45*'4'!A50,1*0)</f>
        <v>0</v>
      </c>
      <c r="C50" s="118">
        <f>IF(AND(ADMON!D45&gt;5,ADMON!D45&lt;16),(((ADMON!D45-5)*0.07)+0.3)*ADMON!C45*A50,1*0)</f>
        <v>0</v>
      </c>
      <c r="D50" s="118">
        <f>IF(ADMON!D45&gt;15,A50*ADMON!C45,1*0)</f>
        <v>0</v>
      </c>
      <c r="E50" s="118">
        <f t="shared" si="0"/>
        <v>0</v>
      </c>
      <c r="K50" s="108">
        <v>40</v>
      </c>
      <c r="L50" s="108">
        <v>152016</v>
      </c>
      <c r="M50" s="119" t="s">
        <v>155</v>
      </c>
      <c r="N50" s="108">
        <v>653</v>
      </c>
      <c r="O50" s="108"/>
      <c r="P50" s="108">
        <v>684</v>
      </c>
    </row>
    <row r="51" spans="1:16" ht="12.75" customHeight="1">
      <c r="A51" s="117">
        <v>0</v>
      </c>
      <c r="B51" s="118">
        <f>IF(ADMON!D46&lt;6,ADMON!D46*0.06*ADMON!C46*'4'!A51,1*0)</f>
        <v>0</v>
      </c>
      <c r="C51" s="118">
        <f>IF(AND(ADMON!D46&gt;5,ADMON!D46&lt;16),(((ADMON!D46-5)*0.07)+0.3)*ADMON!C46*A51,1*0)</f>
        <v>0</v>
      </c>
      <c r="D51" s="118">
        <f>IF(ADMON!D46&gt;15,A51*ADMON!C46,1*0)</f>
        <v>0</v>
      </c>
      <c r="E51" s="118">
        <f t="shared" si="0"/>
        <v>0</v>
      </c>
      <c r="K51" s="108">
        <v>41</v>
      </c>
      <c r="L51" s="108">
        <v>152017</v>
      </c>
      <c r="M51" s="119" t="s">
        <v>156</v>
      </c>
      <c r="N51" s="108">
        <v>736</v>
      </c>
      <c r="O51" s="108"/>
      <c r="P51" s="108">
        <v>771</v>
      </c>
    </row>
    <row r="52" spans="1:16" ht="12.75" customHeight="1">
      <c r="A52" s="117">
        <f>+ADMON!B42-ADMON!A42</f>
        <v>25</v>
      </c>
      <c r="B52" s="118">
        <f>IF(ADMON!D42&lt;6,ADMON!D42*0.06*ADMON!C42*'4'!A52,1*0)</f>
        <v>24</v>
      </c>
      <c r="C52" s="118">
        <f>IF(AND(ADMON!D42&gt;5,ADMON!D42&lt;16),(((ADMON!D42-5)*0.07)+0.3)*ADMON!C42*A52,1*0)</f>
        <v>0</v>
      </c>
      <c r="D52" s="118">
        <f>IF(ADMON!D42&gt;15,A52*ADMON!C42,1*0)</f>
        <v>0</v>
      </c>
      <c r="E52" s="118">
        <f t="shared" si="0"/>
        <v>24</v>
      </c>
      <c r="K52" s="108">
        <v>42</v>
      </c>
      <c r="L52" s="108">
        <v>152018</v>
      </c>
      <c r="M52" s="119" t="s">
        <v>157</v>
      </c>
      <c r="N52" s="108">
        <v>775</v>
      </c>
      <c r="O52" s="108"/>
      <c r="P52" s="108">
        <v>812</v>
      </c>
    </row>
    <row r="53" spans="1:16" ht="12.75" customHeight="1">
      <c r="A53" s="117">
        <v>0</v>
      </c>
      <c r="B53" s="118">
        <f>IF(ADMON!D48&lt;6,ADMON!D48*0.06*ADMON!C48*'4'!A53,1*0)</f>
        <v>0</v>
      </c>
      <c r="C53" s="118">
        <f>IF(AND(ADMON!D48&gt;5,ADMON!D48&lt;16),(((ADMON!D48-5)*0.07)+0.3)*ADMON!C48*A53,1*0)</f>
        <v>0</v>
      </c>
      <c r="D53" s="118">
        <f>IF(ADMON!D48&gt;15,A53*ADMON!C48,1*0)</f>
        <v>0</v>
      </c>
      <c r="E53" s="118">
        <f t="shared" si="0"/>
        <v>0</v>
      </c>
      <c r="K53" s="108">
        <v>43</v>
      </c>
      <c r="L53" s="108">
        <v>51017</v>
      </c>
      <c r="M53" s="119" t="s">
        <v>158</v>
      </c>
      <c r="N53" s="108">
        <v>653</v>
      </c>
      <c r="O53" s="108"/>
      <c r="P53" s="108">
        <v>684</v>
      </c>
    </row>
    <row r="54" spans="1:16" ht="12.75" customHeight="1">
      <c r="A54" s="117">
        <f>+ADMON!B45-ADMON!A45</f>
        <v>0</v>
      </c>
      <c r="B54" s="118">
        <f>IF(ADMON!D45&lt;6,ADMON!D45*0.06*ADMON!C45*'4'!A54,1*0)</f>
        <v>0</v>
      </c>
      <c r="C54" s="118">
        <f>IF(AND(ADMON!D49&gt;5,ADMON!D49&lt;16),(((ADMON!D49-5)*0.07)+0.3)*ADMON!C49*A54,1*0)</f>
        <v>0</v>
      </c>
      <c r="D54" s="118">
        <f>IF(ADMON!D49&gt;15,A54*ADMON!C49,1*0)</f>
        <v>0</v>
      </c>
      <c r="E54" s="118">
        <f t="shared" si="0"/>
        <v>0</v>
      </c>
      <c r="K54" s="108">
        <v>44</v>
      </c>
      <c r="L54" s="108">
        <v>51521</v>
      </c>
      <c r="M54" s="119" t="s">
        <v>159</v>
      </c>
      <c r="N54" s="108">
        <v>882</v>
      </c>
      <c r="O54" s="108"/>
      <c r="P54" s="108">
        <v>924</v>
      </c>
    </row>
    <row r="55" spans="1:16" ht="12.75" customHeight="1">
      <c r="A55" s="117">
        <f>+ADMON!B46-ADMON!A46</f>
        <v>0</v>
      </c>
      <c r="B55" s="118">
        <f>IF(ADMON!D46&lt;6,ADMON!D46*0.06*ADMON!C46*'4'!A55,1*0)</f>
        <v>0</v>
      </c>
      <c r="C55" s="118">
        <f>IF(AND(ADMON!D46&gt;5,ADMON!D46&lt;16),(((ADMON!D46-5)*0.07)+0.3)*ADMON!C46*A55,1*0)</f>
        <v>0</v>
      </c>
      <c r="D55" s="118">
        <f>IF(ADMON!D46&gt;15,A55*ADMON!C46,1*0)</f>
        <v>0</v>
      </c>
      <c r="E55" s="118">
        <f t="shared" si="0"/>
        <v>0</v>
      </c>
      <c r="K55" s="108">
        <v>45</v>
      </c>
      <c r="L55" s="108">
        <v>33016</v>
      </c>
      <c r="M55" s="119" t="s">
        <v>160</v>
      </c>
      <c r="N55" s="108">
        <v>817</v>
      </c>
      <c r="O55" s="108"/>
      <c r="P55" s="108">
        <v>856</v>
      </c>
    </row>
    <row r="56" spans="1:16" ht="12.75" customHeight="1">
      <c r="A56" s="117">
        <f>+ADMON!B47-ADMON!A47</f>
        <v>0</v>
      </c>
      <c r="B56" s="118">
        <f>IF(ADMON!D47&lt;6,ADMON!D47*0.06*ADMON!C47*'4'!A56,1*0)</f>
        <v>0</v>
      </c>
      <c r="C56" s="118">
        <f>IF(AND(ADMON!D47&gt;5,ADMON!D47&lt;16),(((ADMON!D47-5)*0.07)+0.3)*ADMON!C47*A56,1*0)</f>
        <v>0</v>
      </c>
      <c r="D56" s="118">
        <f>IF(ADMON!D47&gt;15,A56*ADMON!C47,1*0)</f>
        <v>0</v>
      </c>
      <c r="E56" s="118">
        <f t="shared" si="0"/>
        <v>0</v>
      </c>
      <c r="K56" s="108">
        <v>46</v>
      </c>
      <c r="L56" s="108">
        <v>31017</v>
      </c>
      <c r="M56" s="119" t="s">
        <v>161</v>
      </c>
      <c r="N56" s="108">
        <v>1019</v>
      </c>
      <c r="O56" s="108"/>
      <c r="P56" s="108">
        <v>1068</v>
      </c>
    </row>
    <row r="57" spans="1:16" ht="12.75" customHeight="1">
      <c r="A57" s="117">
        <f>+ADMON!B48-ADMON!A48</f>
        <v>0</v>
      </c>
      <c r="B57" s="118">
        <f>IF(ADMON!D48&lt;6,ADMON!D48*0.06*ADMON!C48*'4'!A57,1*0)</f>
        <v>0</v>
      </c>
      <c r="C57" s="118">
        <f>IF(AND(ADMON!D48&gt;5,ADMON!D48&lt;16),(((ADMON!D48-5)*0.07)+0.3)*ADMON!C48*A57,1*0)</f>
        <v>0</v>
      </c>
      <c r="D57" s="118">
        <f>IF(ADMON!D48&gt;15,A57*ADMON!C48,1*0)</f>
        <v>0</v>
      </c>
      <c r="E57" s="118">
        <f t="shared" si="0"/>
        <v>0</v>
      </c>
      <c r="K57" s="108">
        <v>47</v>
      </c>
      <c r="L57" s="108">
        <v>110516</v>
      </c>
      <c r="M57" s="119" t="s">
        <v>162</v>
      </c>
      <c r="N57" s="108">
        <v>661</v>
      </c>
      <c r="O57" s="108"/>
      <c r="P57" s="108">
        <v>693</v>
      </c>
    </row>
    <row r="58" spans="1:16" ht="12.75" customHeight="1">
      <c r="A58" s="117">
        <f>+ADMON!B49-ADMON!A49</f>
        <v>0</v>
      </c>
      <c r="B58" s="118">
        <f>IF(ADMON!D49&lt;6,ADMON!D49*0.06*ADMON!C49*'4'!A58,1*0)</f>
        <v>0</v>
      </c>
      <c r="C58" s="118">
        <f>IF(AND(ADMON!D49&gt;5,ADMON!D49&lt;16),(((ADMON!D49-5)*0.07)+0.3)*ADMON!C49*A58,1*0)</f>
        <v>0</v>
      </c>
      <c r="D58" s="118">
        <f>IF(ADMON!D49&gt;15,A58*ADMON!C49,1*0)</f>
        <v>0</v>
      </c>
      <c r="E58" s="118">
        <f t="shared" si="0"/>
        <v>0</v>
      </c>
      <c r="K58" s="108">
        <v>48</v>
      </c>
      <c r="L58" s="108">
        <v>110517</v>
      </c>
      <c r="M58" s="119" t="s">
        <v>163</v>
      </c>
      <c r="N58" s="108">
        <v>694</v>
      </c>
      <c r="O58" s="108"/>
      <c r="P58" s="108">
        <v>727</v>
      </c>
    </row>
    <row r="59" spans="1:16" ht="12.75" customHeight="1">
      <c r="A59" s="117">
        <f>+ADMON!B50-ADMON!A50</f>
        <v>0</v>
      </c>
      <c r="B59" s="118">
        <f>IF(ADMON!D50&lt;6,ADMON!D50*0.06*ADMON!C50*'4'!A59,1*0)</f>
        <v>0</v>
      </c>
      <c r="C59" s="118">
        <f>IF(AND(ADMON!D50&gt;5,ADMON!D50&lt;16),(((ADMON!D50-5)*0.07)+0.3)*ADMON!C50*A59,1*0)</f>
        <v>0</v>
      </c>
      <c r="D59" s="118">
        <f>IF(ADMON!D50&gt;15,A59*ADMON!C50,1*0)</f>
        <v>0</v>
      </c>
      <c r="E59" s="118">
        <f t="shared" si="0"/>
        <v>0</v>
      </c>
      <c r="K59" s="108">
        <v>49</v>
      </c>
      <c r="L59" s="108">
        <v>110518</v>
      </c>
      <c r="M59" s="120" t="s">
        <v>164</v>
      </c>
      <c r="N59" s="108">
        <v>736</v>
      </c>
      <c r="O59" s="108"/>
      <c r="P59" s="108">
        <v>771</v>
      </c>
    </row>
    <row r="60" spans="1:16" ht="12.75" customHeight="1">
      <c r="A60" s="117">
        <f>+ADMON!B51-ADMON!A51</f>
        <v>0</v>
      </c>
      <c r="B60" s="118">
        <f>IF(ADMON!D51&lt;6,ADMON!D51*0.06*ADMON!C51*'4'!A60,1*0)</f>
        <v>0</v>
      </c>
      <c r="C60" s="118">
        <f>IF(AND(ADMON!D51&gt;5,ADMON!D51&lt;16),(((ADMON!D51-5)*0.07)+0.3)*ADMON!C51*A60,1*0)</f>
        <v>0</v>
      </c>
      <c r="D60" s="118">
        <f>IF(ADMON!D51&gt;15,A60*ADMON!C51,1*0)</f>
        <v>0</v>
      </c>
      <c r="E60" s="118">
        <f t="shared" si="0"/>
        <v>0</v>
      </c>
      <c r="K60" s="108">
        <v>50</v>
      </c>
      <c r="L60" s="108">
        <v>140516</v>
      </c>
      <c r="M60" s="119" t="s">
        <v>165</v>
      </c>
      <c r="N60" s="108">
        <v>533</v>
      </c>
      <c r="O60" s="108"/>
      <c r="P60" s="108">
        <v>558</v>
      </c>
    </row>
    <row r="61" spans="1:16" ht="12.75" customHeight="1">
      <c r="A61" s="117">
        <f>+ADMON!B52-ADMON!A52</f>
        <v>0</v>
      </c>
      <c r="B61" s="118">
        <f>IF(ADMON!D52&lt;6,ADMON!D52*0.06*ADMON!C52*'4'!A61,1*0)</f>
        <v>0</v>
      </c>
      <c r="C61" s="118">
        <f>IF(AND(ADMON!D52&gt;5,ADMON!D52&lt;16),(((ADMON!D52-5)*0.07)+0.3)*ADMON!C52*A61,1*0)</f>
        <v>0</v>
      </c>
      <c r="D61" s="118">
        <f>IF(ADMON!D52&gt;15,A61*ADMON!C52,1*0)</f>
        <v>0</v>
      </c>
      <c r="E61" s="118">
        <f t="shared" si="0"/>
        <v>0</v>
      </c>
      <c r="K61" s="108">
        <v>51</v>
      </c>
      <c r="L61" s="108">
        <v>140517</v>
      </c>
      <c r="M61" s="119" t="s">
        <v>166</v>
      </c>
      <c r="N61" s="108">
        <v>545</v>
      </c>
      <c r="O61" s="108"/>
      <c r="P61" s="108">
        <v>571</v>
      </c>
    </row>
    <row r="62" spans="1:16" ht="12.75" customHeight="1">
      <c r="A62" s="117">
        <f>+ADMON!B53-ADMON!A53</f>
        <v>0</v>
      </c>
      <c r="B62" s="118">
        <f>IF(ADMON!D53&lt;6,ADMON!D53*0.06*ADMON!C53*'4'!A62,1*0)</f>
        <v>0</v>
      </c>
      <c r="C62" s="118">
        <f>IF(AND(ADMON!D53&gt;5,ADMON!D53&lt;16),(((ADMON!D53-5)*0.07)+0.3)*ADMON!C53*A62,1*0)</f>
        <v>0</v>
      </c>
      <c r="D62" s="118">
        <f>IF(ADMON!D53&gt;15,A62*ADMON!C53,1*0)</f>
        <v>0</v>
      </c>
      <c r="E62" s="118">
        <f t="shared" si="0"/>
        <v>0</v>
      </c>
      <c r="K62" s="108">
        <v>52</v>
      </c>
      <c r="L62" s="108">
        <v>41515</v>
      </c>
      <c r="M62" s="119" t="s">
        <v>167</v>
      </c>
      <c r="N62" s="108">
        <v>736</v>
      </c>
      <c r="O62" s="108"/>
      <c r="P62" s="108">
        <v>771</v>
      </c>
    </row>
    <row r="63" spans="1:16" ht="12.75" customHeight="1">
      <c r="A63" s="117">
        <f>+ADMON!B54-ADMON!A54</f>
        <v>0</v>
      </c>
      <c r="B63" s="118">
        <f>IF(ADMON!D54&lt;6,ADMON!D54*0.06*ADMON!C54*'4'!A63,1*0)</f>
        <v>0</v>
      </c>
      <c r="C63" s="118">
        <f>IF(AND(ADMON!D54&gt;5,ADMON!D54&lt;16),(((ADMON!D54-5)*0.07)+0.3)*ADMON!C54*A63,1*0)</f>
        <v>0</v>
      </c>
      <c r="D63" s="118">
        <f>IF(ADMON!D54&gt;15,A63*ADMON!C54,1*0)</f>
        <v>0</v>
      </c>
      <c r="E63" s="118">
        <f t="shared" si="0"/>
        <v>0</v>
      </c>
      <c r="K63" s="108">
        <v>53</v>
      </c>
      <c r="L63" s="108">
        <v>41516</v>
      </c>
      <c r="M63" s="119" t="s">
        <v>168</v>
      </c>
      <c r="N63" s="108">
        <v>775</v>
      </c>
      <c r="O63" s="108"/>
      <c r="P63" s="108">
        <v>812</v>
      </c>
    </row>
    <row r="64" spans="1:16" ht="12.75" customHeight="1">
      <c r="A64" s="117">
        <f>+ADMON!B55-ADMON!A55</f>
        <v>0</v>
      </c>
      <c r="B64" s="118">
        <f>IF(ADMON!D55&lt;6,ADMON!D55*0.06*ADMON!C55*'4'!A64,1*0)</f>
        <v>0</v>
      </c>
      <c r="C64" s="118">
        <f>IF(AND(ADMON!D55&gt;5,ADMON!D55&lt;16),(((ADMON!D55-5)*0.07)+0.3)*ADMON!C55*A64,1*0)</f>
        <v>0</v>
      </c>
      <c r="D64" s="118">
        <f>IF(ADMON!D55&gt;15,A64*ADMON!C55,1*0)</f>
        <v>0</v>
      </c>
      <c r="E64" s="118">
        <f t="shared" si="0"/>
        <v>0</v>
      </c>
      <c r="K64" s="108">
        <v>54</v>
      </c>
      <c r="L64" s="108">
        <v>41517</v>
      </c>
      <c r="M64" s="119" t="s">
        <v>169</v>
      </c>
      <c r="N64" s="108">
        <v>817</v>
      </c>
      <c r="O64" s="108"/>
      <c r="P64" s="108">
        <v>856</v>
      </c>
    </row>
    <row r="65" spans="1:16" ht="12.75" customHeight="1">
      <c r="A65" s="117">
        <f>+ADMON!B56-ADMON!A56</f>
        <v>0</v>
      </c>
      <c r="B65" s="118">
        <f>IF(ADMON!D56&lt;6,ADMON!D56*0.06*ADMON!C56*'4'!A65,1*0)</f>
        <v>0</v>
      </c>
      <c r="C65" s="118">
        <f>IF(AND(ADMON!D56&gt;5,ADMON!D56&lt;16),(((ADMON!D56-5)*0.07)+0.3)*ADMON!C56*A65,1*0)</f>
        <v>0</v>
      </c>
      <c r="D65" s="118">
        <f>IF(ADMON!D56&gt;15,A65*ADMON!C56,1*0)</f>
        <v>0</v>
      </c>
      <c r="E65" s="118">
        <f t="shared" si="0"/>
        <v>0</v>
      </c>
      <c r="K65" s="108">
        <v>55</v>
      </c>
      <c r="L65" s="108">
        <v>122016</v>
      </c>
      <c r="M65" s="119" t="s">
        <v>170</v>
      </c>
      <c r="N65" s="108">
        <v>569</v>
      </c>
      <c r="O65" s="108"/>
      <c r="P65" s="108">
        <v>596</v>
      </c>
    </row>
    <row r="66" spans="1:16" ht="12.75" customHeight="1">
      <c r="A66" s="117">
        <f>+ADMON!B57-ADMON!A57</f>
        <v>0</v>
      </c>
      <c r="B66" s="118">
        <f>IF(ADMON!D57&lt;6,ADMON!D57*0.06*ADMON!C57*'4'!A66,1*0)</f>
        <v>0</v>
      </c>
      <c r="C66" s="118">
        <f>IF(AND(ADMON!D57&gt;5,ADMON!D57&lt;16),(((ADMON!D57-5)*0.07)+0.3)*ADMON!C57*A66,1*0)</f>
        <v>0</v>
      </c>
      <c r="D66" s="118">
        <f>IF(ADMON!D57&gt;15,A66*ADMON!C57,1*0)</f>
        <v>0</v>
      </c>
      <c r="E66" s="118">
        <f t="shared" si="0"/>
        <v>0</v>
      </c>
      <c r="K66" s="108">
        <v>56</v>
      </c>
      <c r="L66" s="108">
        <v>11017</v>
      </c>
      <c r="M66" s="119" t="s">
        <v>171</v>
      </c>
      <c r="N66" s="108">
        <v>817</v>
      </c>
      <c r="O66" s="108"/>
      <c r="P66" s="108">
        <v>856</v>
      </c>
    </row>
    <row r="67" spans="1:16" ht="12.75" customHeight="1">
      <c r="A67" s="117">
        <f>+ADMON!B58-ADMON!A58</f>
        <v>0</v>
      </c>
      <c r="B67" s="118">
        <f>IF(ADMON!D58&lt;6,ADMON!D58*0.06*ADMON!C58*'4'!A67,1*0)</f>
        <v>0</v>
      </c>
      <c r="C67" s="118">
        <f>IF(AND(ADMON!D58&gt;5,ADMON!D58&lt;16),(((ADMON!D58-5)*0.07)+0.3)*ADMON!C58*A67,1*0)</f>
        <v>0</v>
      </c>
      <c r="D67" s="118">
        <f>IF(ADMON!D58&gt;15,A67*ADMON!C58,1*0)</f>
        <v>0</v>
      </c>
      <c r="E67" s="118">
        <f t="shared" si="0"/>
        <v>0</v>
      </c>
      <c r="K67" s="108">
        <v>57</v>
      </c>
      <c r="L67" s="108">
        <v>11018</v>
      </c>
      <c r="M67" s="119" t="s">
        <v>172</v>
      </c>
      <c r="N67" s="108">
        <v>943</v>
      </c>
      <c r="O67" s="108"/>
      <c r="P67" s="108">
        <v>988</v>
      </c>
    </row>
    <row r="68" spans="1:16" ht="12.75" customHeight="1">
      <c r="A68" s="117">
        <f>+ADMON!B59-ADMON!A59</f>
        <v>0</v>
      </c>
      <c r="B68" s="118">
        <f>IF(ADMON!D59&lt;6,ADMON!D59*0.06*ADMON!C59*'4'!A68,1*0)</f>
        <v>0</v>
      </c>
      <c r="C68" s="118">
        <f>IF(AND(ADMON!D59&gt;5,ADMON!D59&lt;16),(((ADMON!D59-5)*0.07)+0.3)*ADMON!C59*A68,1*0)</f>
        <v>0</v>
      </c>
      <c r="D68" s="118">
        <f>IF(ADMON!D59&gt;15,A68*ADMON!C59,1*0)</f>
        <v>0</v>
      </c>
      <c r="E68" s="118">
        <f t="shared" si="0"/>
        <v>0</v>
      </c>
      <c r="K68" s="108">
        <v>58</v>
      </c>
      <c r="L68" s="108">
        <v>11019</v>
      </c>
      <c r="M68" s="119" t="s">
        <v>173</v>
      </c>
      <c r="N68" s="108">
        <v>1019</v>
      </c>
      <c r="O68" s="108"/>
      <c r="P68" s="108">
        <v>1068</v>
      </c>
    </row>
    <row r="69" spans="1:16" ht="12.75" customHeight="1">
      <c r="A69" s="117">
        <f>+ADMON!B60-ADMON!A60</f>
        <v>0</v>
      </c>
      <c r="B69" s="118">
        <f>IF(ADMON!D60&lt;6,ADMON!D60*0.06*ADMON!C60*'4'!A69,1*0)</f>
        <v>0</v>
      </c>
      <c r="C69" s="118">
        <f>IF(AND(ADMON!D60&gt;5,ADMON!D60&lt;16),(((ADMON!D60-5)*0.07)+0.3)*ADMON!C60*A69,1*0)</f>
        <v>0</v>
      </c>
      <c r="D69" s="118">
        <f>IF(ADMON!D60&gt;15,A69*ADMON!C60,1*0)</f>
        <v>0</v>
      </c>
      <c r="E69" s="118">
        <f t="shared" si="0"/>
        <v>0</v>
      </c>
      <c r="K69" s="108">
        <v>59</v>
      </c>
      <c r="L69" s="108">
        <v>210325</v>
      </c>
      <c r="M69" s="119" t="s">
        <v>64</v>
      </c>
      <c r="N69" s="108">
        <v>897</v>
      </c>
      <c r="O69" s="108"/>
      <c r="P69" s="108">
        <v>0</v>
      </c>
    </row>
    <row r="70" spans="1:16" ht="12.75" customHeight="1">
      <c r="A70" s="117">
        <f>+ADMON!B61-ADMON!A61</f>
        <v>0</v>
      </c>
      <c r="B70" s="118">
        <f>IF(ADMON!D61&lt;6,ADMON!D61*0.06*ADMON!C61*'4'!A70,1*0)</f>
        <v>0</v>
      </c>
      <c r="C70" s="118">
        <f>IF(AND(ADMON!D61&gt;5,ADMON!D61&lt;16),(((ADMON!D61-5)*0.07)+0.3)*ADMON!C61*A70,1*0)</f>
        <v>0</v>
      </c>
      <c r="D70" s="118">
        <f>IF(ADMON!D61&gt;15,A70*ADMON!C61,1*0)</f>
        <v>0</v>
      </c>
      <c r="E70" s="118">
        <f t="shared" si="0"/>
        <v>0</v>
      </c>
      <c r="K70" s="108">
        <v>60</v>
      </c>
      <c r="L70" s="108">
        <v>42016</v>
      </c>
      <c r="M70" s="119" t="s">
        <v>174</v>
      </c>
      <c r="N70" s="108">
        <v>545</v>
      </c>
      <c r="O70" s="108"/>
      <c r="P70" s="108">
        <v>571</v>
      </c>
    </row>
    <row r="71" spans="1:16" ht="12.75" customHeight="1">
      <c r="A71" s="117">
        <f>+ADMON!B62-ADMON!A62</f>
        <v>0</v>
      </c>
      <c r="B71" s="118">
        <f>IF(ADMON!D62&lt;6,ADMON!D62*0.06*ADMON!C62*'4'!A71,1*0)</f>
        <v>0</v>
      </c>
      <c r="C71" s="118">
        <f>IF(AND(ADMON!D62&gt;5,ADMON!D62&lt;16),(((ADMON!D62-5)*0.07)+0.3)*ADMON!C62*A71,1*0)</f>
        <v>0</v>
      </c>
      <c r="D71" s="118">
        <f>IF(ADMON!D62&gt;15,A71*ADMON!C62,1*0)</f>
        <v>0</v>
      </c>
      <c r="E71" s="118">
        <f t="shared" si="0"/>
        <v>0</v>
      </c>
      <c r="K71" s="108">
        <v>61</v>
      </c>
      <c r="L71" s="108">
        <v>210310</v>
      </c>
      <c r="M71" s="119" t="s">
        <v>175</v>
      </c>
      <c r="N71" s="108">
        <v>0</v>
      </c>
      <c r="O71" s="108"/>
      <c r="P71" s="108">
        <v>0</v>
      </c>
    </row>
    <row r="72" spans="1:16" ht="12.75" customHeight="1">
      <c r="A72" s="117">
        <f>+ADMON!B63-ADMON!A63</f>
        <v>0</v>
      </c>
      <c r="B72" s="118">
        <f>IF(ADMON!D63&lt;6,ADMON!D63*0.06*ADMON!C63*'4'!A72,1*0)</f>
        <v>0</v>
      </c>
      <c r="C72" s="118">
        <f>IF(AND(ADMON!D63&gt;5,ADMON!D63&lt;16),(((ADMON!D63-5)*0.07)+0.3)*ADMON!C63*A72,1*0)</f>
        <v>0</v>
      </c>
      <c r="D72" s="118">
        <f>IF(ADMON!D63&gt;15,A72*ADMON!C63,1*0)</f>
        <v>0</v>
      </c>
      <c r="E72" s="118">
        <f t="shared" si="0"/>
        <v>0</v>
      </c>
      <c r="K72" s="108">
        <v>62</v>
      </c>
      <c r="L72" s="108">
        <v>210320</v>
      </c>
      <c r="M72" s="119" t="s">
        <v>176</v>
      </c>
      <c r="N72" s="108">
        <v>0</v>
      </c>
      <c r="O72" s="108"/>
      <c r="P72" s="108">
        <v>0</v>
      </c>
    </row>
    <row r="73" spans="1:16" ht="12.75" customHeight="1">
      <c r="A73" s="117">
        <f>+ADMON!B64-ADMON!A64</f>
        <v>0</v>
      </c>
      <c r="B73" s="118">
        <f>IF(ADMON!D64&lt;6,ADMON!D64*0.06*ADMON!C64*'4'!A73,1*0)</f>
        <v>0</v>
      </c>
      <c r="C73" s="118">
        <f>IF(AND(ADMON!D64&gt;5,ADMON!D64&lt;16),(((ADMON!D64-5)*0.07)+0.3)*ADMON!C64*A73,1*0)</f>
        <v>0</v>
      </c>
      <c r="D73" s="118">
        <f>IF(ADMON!D64&gt;15,A73*ADMON!C64,1*0)</f>
        <v>0</v>
      </c>
      <c r="E73" s="118">
        <f t="shared" si="0"/>
        <v>0</v>
      </c>
      <c r="K73" s="108">
        <v>63</v>
      </c>
      <c r="L73" s="108">
        <v>61016</v>
      </c>
      <c r="M73" s="119" t="s">
        <v>177</v>
      </c>
      <c r="N73" s="108">
        <v>533</v>
      </c>
      <c r="O73" s="108"/>
      <c r="P73" s="108">
        <v>558</v>
      </c>
    </row>
    <row r="74" spans="1:16" ht="12.75" customHeight="1">
      <c r="A74" s="117">
        <f>+ADMON!B65-ADMON!A65</f>
        <v>0</v>
      </c>
      <c r="B74" s="118">
        <f>IF(ADMON!D65&lt;6,ADMON!D65*0.06*ADMON!C65*'4'!A74,1*0)</f>
        <v>0</v>
      </c>
      <c r="C74" s="118">
        <f>IF(AND(ADMON!D65&gt;5,ADMON!D65&lt;16),(((ADMON!D65-5)*0.07)+0.3)*ADMON!C65*A74,1*0)</f>
        <v>0</v>
      </c>
      <c r="D74" s="118">
        <f>IF(ADMON!D65&gt;15,A74*ADMON!C65,1*0)</f>
        <v>0</v>
      </c>
      <c r="E74" s="118">
        <f t="shared" si="0"/>
        <v>0</v>
      </c>
      <c r="K74" s="108">
        <v>64</v>
      </c>
      <c r="L74" s="108">
        <v>134016</v>
      </c>
      <c r="M74" s="119" t="s">
        <v>178</v>
      </c>
      <c r="N74" s="108">
        <v>533</v>
      </c>
      <c r="O74" s="108"/>
      <c r="P74" s="108">
        <v>558</v>
      </c>
    </row>
    <row r="75" spans="1:16" ht="12.75" customHeight="1">
      <c r="A75" s="117">
        <f>+ADMON!B66-ADMON!A66</f>
        <v>0</v>
      </c>
      <c r="B75" s="118">
        <f>IF(ADMON!D66&lt;6,ADMON!D66*0.06*ADMON!C66*'4'!A75,1*0)</f>
        <v>0</v>
      </c>
      <c r="C75" s="118">
        <f>IF(AND(ADMON!D66&gt;5,ADMON!D66&lt;16),(((ADMON!D66-5)*0.07)+0.3)*ADMON!C66*A75,1*0)</f>
        <v>0</v>
      </c>
      <c r="D75" s="118">
        <f>IF(ADMON!D66&gt;15,A75*ADMON!C66,1*0)</f>
        <v>0</v>
      </c>
      <c r="E75" s="118">
        <f t="shared" si="0"/>
        <v>0</v>
      </c>
      <c r="K75" s="108">
        <v>65</v>
      </c>
      <c r="L75" s="108">
        <v>52526</v>
      </c>
      <c r="M75" s="119" t="s">
        <v>179</v>
      </c>
      <c r="N75" s="108">
        <v>943</v>
      </c>
      <c r="O75" s="108"/>
      <c r="P75" s="108">
        <v>988</v>
      </c>
    </row>
    <row r="76" spans="1:16" ht="12.75" customHeight="1">
      <c r="A76" s="117">
        <f>+ADMON!B67-ADMON!A67</f>
        <v>0</v>
      </c>
      <c r="B76" s="118">
        <f>IF(ADMON!D67&lt;6,ADMON!D67*0.06*ADMON!C67*'4'!A76,1*0)</f>
        <v>0</v>
      </c>
      <c r="C76" s="118">
        <f>IF(AND(ADMON!D67&gt;5,ADMON!D67&lt;16),(((ADMON!D67-5)*0.07)+0.3)*ADMON!C67*A76,1*0)</f>
        <v>0</v>
      </c>
      <c r="D76" s="118">
        <f>IF(ADMON!D67&gt;15,A76*ADMON!C67,1*0)</f>
        <v>0</v>
      </c>
      <c r="E76" s="118">
        <f t="shared" si="0"/>
        <v>0</v>
      </c>
      <c r="K76" s="108">
        <v>66</v>
      </c>
      <c r="L76" s="108">
        <v>41036</v>
      </c>
      <c r="M76" s="119" t="s">
        <v>180</v>
      </c>
      <c r="N76" s="108">
        <v>1435</v>
      </c>
      <c r="O76" s="108"/>
      <c r="P76" s="108">
        <v>1538</v>
      </c>
    </row>
    <row r="77" spans="1:16" ht="12.75" customHeight="1">
      <c r="A77" s="117">
        <f>+ADMON!B68-ADMON!A68</f>
        <v>0</v>
      </c>
      <c r="B77" s="118">
        <f>IF(ADMON!D68&lt;6,ADMON!D68*0.06*ADMON!C68*'4'!A77,1*0)</f>
        <v>0</v>
      </c>
      <c r="C77" s="118">
        <f>IF(AND(ADMON!D68&gt;5,ADMON!D68&lt;16),(((ADMON!D68-5)*0.07)+0.3)*ADMON!C68*A77,1*0)</f>
        <v>0</v>
      </c>
      <c r="D77" s="118">
        <f>IF(ADMON!D68&gt;15,A77*ADMON!C68,1*0)</f>
        <v>0</v>
      </c>
      <c r="E77" s="118">
        <f t="shared" si="0"/>
        <v>0</v>
      </c>
      <c r="K77" s="108">
        <v>67</v>
      </c>
      <c r="L77" s="108">
        <v>41038</v>
      </c>
      <c r="M77" s="119" t="s">
        <v>180</v>
      </c>
      <c r="N77" s="108">
        <v>2358</v>
      </c>
      <c r="O77" s="108"/>
      <c r="P77" s="108">
        <v>2358</v>
      </c>
    </row>
    <row r="78" spans="1:16" ht="12.75" customHeight="1">
      <c r="A78" s="117">
        <f>+ADMON!B69-ADMON!A69</f>
        <v>0</v>
      </c>
      <c r="B78" s="118">
        <f>IF(ADMON!D69&lt;6,ADMON!D69*0.06*ADMON!C69*'4'!A78,1*0)</f>
        <v>0</v>
      </c>
      <c r="C78" s="118">
        <f>IF(AND(ADMON!D69&gt;5,ADMON!D69&lt;16),(((ADMON!D69-5)*0.07)+0.3)*ADMON!C69*A78,1*0)</f>
        <v>0</v>
      </c>
      <c r="D78" s="118">
        <f>IF(ADMON!D69&gt;15,A78*ADMON!C69,1*0)</f>
        <v>0</v>
      </c>
      <c r="E78" s="118">
        <f t="shared" si="0"/>
        <v>0</v>
      </c>
      <c r="K78" s="108">
        <v>68</v>
      </c>
      <c r="L78" s="108">
        <v>132516</v>
      </c>
      <c r="M78" s="119" t="s">
        <v>181</v>
      </c>
      <c r="N78" s="108">
        <v>545</v>
      </c>
      <c r="O78" s="108"/>
      <c r="P78" s="108">
        <v>571</v>
      </c>
    </row>
    <row r="79" spans="1:16" ht="12.75" customHeight="1">
      <c r="A79" s="117">
        <f>+ADMON!B70-ADMON!A70</f>
        <v>0</v>
      </c>
      <c r="B79" s="118">
        <f>IF(ADMON!D70&lt;6,ADMON!D70*0.06*ADMON!C70*'4'!A79,1*0)</f>
        <v>0</v>
      </c>
      <c r="C79" s="118">
        <f>IF(AND(ADMON!D70&gt;5,ADMON!D70&lt;16),(((ADMON!D70-5)*0.07)+0.3)*ADMON!C70*A79,1*0)</f>
        <v>0</v>
      </c>
      <c r="D79" s="118">
        <f>IF(ADMON!D70&gt;15,A79*ADMON!C70,1*0)</f>
        <v>0</v>
      </c>
      <c r="E79" s="118">
        <f t="shared" si="0"/>
        <v>0</v>
      </c>
      <c r="K79" s="108">
        <v>69</v>
      </c>
      <c r="L79" s="108">
        <v>132517</v>
      </c>
      <c r="M79" s="119" t="s">
        <v>182</v>
      </c>
      <c r="N79" s="108">
        <v>557</v>
      </c>
      <c r="O79" s="108"/>
      <c r="P79" s="108">
        <v>583</v>
      </c>
    </row>
    <row r="80" spans="1:16" ht="12.75" customHeight="1">
      <c r="A80" s="117">
        <f>+ADMON!B71-ADMON!A71</f>
        <v>0</v>
      </c>
      <c r="B80" s="118">
        <f>IF(ADMON!D71&lt;6,ADMON!D71*0.06*ADMON!C71*'4'!A80,1*0)</f>
        <v>0</v>
      </c>
      <c r="C80" s="118">
        <f>IF(AND(ADMON!D71&gt;5,ADMON!D71&lt;16),(((ADMON!D71-5)*0.07)+0.3)*ADMON!C71*A80,1*0)</f>
        <v>0</v>
      </c>
      <c r="D80" s="118">
        <f>IF(ADMON!D71&gt;15,A80*ADMON!C71,1*0)</f>
        <v>0</v>
      </c>
      <c r="E80" s="118">
        <f t="shared" si="0"/>
        <v>0</v>
      </c>
      <c r="K80" s="108">
        <v>70</v>
      </c>
      <c r="L80" s="108">
        <v>12136</v>
      </c>
      <c r="M80" s="119" t="s">
        <v>183</v>
      </c>
      <c r="N80" s="108">
        <v>2726</v>
      </c>
      <c r="O80" s="108"/>
      <c r="P80" s="108">
        <v>2726</v>
      </c>
    </row>
    <row r="81" spans="1:16" ht="12.75" customHeight="1">
      <c r="A81" s="117">
        <f>+ADMON!B72-ADMON!A72</f>
        <v>0</v>
      </c>
      <c r="B81" s="118">
        <f>IF(ADMON!D72&lt;6,ADMON!D72*0.06*ADMON!C72*'4'!A81,1*0)</f>
        <v>0</v>
      </c>
      <c r="C81" s="118">
        <f>IF(AND(ADMON!D72&gt;5,ADMON!D72&lt;16),(((ADMON!D72-5)*0.07)+0.3)*ADMON!C72*A81,1*0)</f>
        <v>0</v>
      </c>
      <c r="D81" s="118">
        <f>IF(ADMON!D72&gt;15,A81*ADMON!C72,1*0)</f>
        <v>0</v>
      </c>
      <c r="E81" s="118">
        <f t="shared" si="0"/>
        <v>0</v>
      </c>
      <c r="K81" s="108">
        <v>71</v>
      </c>
      <c r="L81" s="108">
        <v>40520</v>
      </c>
      <c r="M81" s="120" t="s">
        <v>184</v>
      </c>
      <c r="N81" s="108">
        <v>1465</v>
      </c>
      <c r="O81" s="108"/>
      <c r="P81" s="108">
        <v>1535</v>
      </c>
    </row>
    <row r="82" spans="1:16" ht="12.75" customHeight="1">
      <c r="A82" s="117">
        <f>+ADMON!B73-ADMON!A73</f>
        <v>0</v>
      </c>
      <c r="B82" s="118">
        <f>IF(ADMON!D73&lt;6,ADMON!D73*0.06*ADMON!C73*'4'!A82,1*0)</f>
        <v>0</v>
      </c>
      <c r="C82" s="118">
        <f>IF(AND(ADMON!D73&gt;5,ADMON!D73&lt;16),(((ADMON!D73-5)*0.07)+0.3)*ADMON!C73*A82,1*0)</f>
        <v>0</v>
      </c>
      <c r="D82" s="118">
        <f>IF(ADMON!D73&gt;15,A82*ADMON!C73,1*0)</f>
        <v>0</v>
      </c>
      <c r="E82" s="118">
        <f t="shared" si="0"/>
        <v>0</v>
      </c>
      <c r="K82" s="108">
        <v>72</v>
      </c>
      <c r="L82" s="108">
        <v>40526</v>
      </c>
      <c r="M82" s="119" t="s">
        <v>185</v>
      </c>
      <c r="N82" s="108">
        <v>1435</v>
      </c>
      <c r="O82" s="108"/>
      <c r="P82" s="108">
        <v>1538</v>
      </c>
    </row>
    <row r="83" spans="1:16" ht="12.75" customHeight="1">
      <c r="A83" s="117">
        <f>+ADMON!B74-ADMON!A74</f>
        <v>0</v>
      </c>
      <c r="B83" s="118">
        <f>IF(ADMON!D74&lt;6,ADMON!D74*0.06*ADMON!C74*'4'!A83,1*0)</f>
        <v>0</v>
      </c>
      <c r="C83" s="118">
        <f>IF(AND(ADMON!D74&gt;5,ADMON!D74&lt;16),(((ADMON!D74-5)*0.07)+0.3)*ADMON!C74*A83,1*0)</f>
        <v>0</v>
      </c>
      <c r="D83" s="118">
        <f>IF(ADMON!D74&gt;15,A83*ADMON!C74,1*0)</f>
        <v>0</v>
      </c>
      <c r="E83" s="118">
        <f t="shared" si="0"/>
        <v>0</v>
      </c>
      <c r="K83" s="108">
        <v>73</v>
      </c>
      <c r="L83" s="108">
        <v>40528</v>
      </c>
      <c r="M83" s="119" t="s">
        <v>185</v>
      </c>
      <c r="N83" s="108">
        <v>2358</v>
      </c>
      <c r="O83" s="108"/>
      <c r="P83" s="108">
        <v>2358</v>
      </c>
    </row>
    <row r="84" spans="1:16" ht="12.75" customHeight="1">
      <c r="A84" s="117">
        <f>+ADMON!B75-ADMON!A75</f>
        <v>0</v>
      </c>
      <c r="B84" s="118">
        <f>IF(ADMON!D75&lt;6,ADMON!D75*0.06*ADMON!C75*'4'!A84,1*0)</f>
        <v>0</v>
      </c>
      <c r="C84" s="118">
        <f>IF(AND(ADMON!D75&gt;5,ADMON!D75&lt;16),(((ADMON!D75-5)*0.07)+0.3)*ADMON!C75*A84,1*0)</f>
        <v>0</v>
      </c>
      <c r="D84" s="118">
        <f>IF(ADMON!D75&gt;15,A84*ADMON!C75,1*0)</f>
        <v>0</v>
      </c>
      <c r="E84" s="118">
        <f t="shared" si="0"/>
        <v>0</v>
      </c>
      <c r="K84" s="108">
        <v>74</v>
      </c>
      <c r="L84" s="108">
        <v>40517</v>
      </c>
      <c r="M84" s="119" t="s">
        <v>186</v>
      </c>
      <c r="N84" s="108">
        <v>775</v>
      </c>
      <c r="O84" s="108"/>
      <c r="P84" s="108">
        <v>812</v>
      </c>
    </row>
    <row r="85" spans="1:16" ht="12.75" customHeight="1">
      <c r="A85" s="117">
        <f>+ADMON!B76-ADMON!A76</f>
        <v>0</v>
      </c>
      <c r="B85" s="118">
        <f>IF(ADMON!D76&lt;6,ADMON!D76*0.06*ADMON!C76*'4'!A85,1*0)</f>
        <v>0</v>
      </c>
      <c r="C85" s="118">
        <f>IF(AND(ADMON!D76&gt;5,ADMON!D76&lt;16),(((ADMON!D76-5)*0.07)+0.3)*ADMON!C76*A85,1*0)</f>
        <v>0</v>
      </c>
      <c r="D85" s="118">
        <f>IF(ADMON!D76&gt;15,A85*ADMON!C76,1*0)</f>
        <v>0</v>
      </c>
      <c r="E85" s="118">
        <f t="shared" si="0"/>
        <v>0</v>
      </c>
      <c r="K85" s="108">
        <v>75</v>
      </c>
      <c r="L85" s="108">
        <v>40518</v>
      </c>
      <c r="M85" s="119" t="s">
        <v>187</v>
      </c>
      <c r="N85" s="108">
        <v>943</v>
      </c>
      <c r="O85" s="108"/>
      <c r="P85" s="108">
        <v>988</v>
      </c>
    </row>
    <row r="86" spans="1:16" ht="12.75" customHeight="1">
      <c r="A86" s="117">
        <f>+ADMON!B77-ADMON!A77</f>
        <v>0</v>
      </c>
      <c r="B86" s="118">
        <f>IF(ADMON!D77&lt;6,ADMON!D77*0.06*ADMON!C77*'4'!A86,1*0)</f>
        <v>0</v>
      </c>
      <c r="C86" s="118">
        <f>IF(AND(ADMON!D77&gt;5,ADMON!D77&lt;16),(((ADMON!D77-5)*0.07)+0.3)*ADMON!C77*A86,1*0)</f>
        <v>0</v>
      </c>
      <c r="D86" s="118">
        <f>IF(ADMON!D77&gt;15,A86*ADMON!C77,1*0)</f>
        <v>0</v>
      </c>
      <c r="E86" s="118">
        <f t="shared" si="0"/>
        <v>0</v>
      </c>
      <c r="K86" s="108">
        <v>76</v>
      </c>
      <c r="L86" s="108">
        <v>43526</v>
      </c>
      <c r="M86" s="119" t="s">
        <v>188</v>
      </c>
      <c r="N86" s="108">
        <v>1727</v>
      </c>
      <c r="O86" s="108"/>
      <c r="P86" s="108">
        <v>1810</v>
      </c>
    </row>
    <row r="87" spans="1:16" ht="12.75" customHeight="1">
      <c r="A87" s="117">
        <f>+ADMON!B78-ADMON!A78</f>
        <v>0</v>
      </c>
      <c r="B87" s="118">
        <f>IF(ADMON!D78&lt;6,ADMON!D78*0.06*ADMON!C78*'4'!A87,1*0)</f>
        <v>0</v>
      </c>
      <c r="C87" s="118">
        <f>IF(AND(ADMON!D78&gt;5,ADMON!D78&lt;16),(((ADMON!D78-5)*0.07)+0.3)*ADMON!C78*A87,1*0)</f>
        <v>0</v>
      </c>
      <c r="D87" s="118">
        <f>IF(ADMON!D78&gt;15,A87*ADMON!C78,1*0)</f>
        <v>0</v>
      </c>
      <c r="E87" s="118">
        <f t="shared" si="0"/>
        <v>0</v>
      </c>
      <c r="K87" s="108">
        <v>77</v>
      </c>
      <c r="L87" s="108">
        <v>31031</v>
      </c>
      <c r="M87" s="119" t="s">
        <v>189</v>
      </c>
      <c r="N87" s="108">
        <v>1727</v>
      </c>
      <c r="O87" s="108"/>
      <c r="P87" s="108">
        <v>1810</v>
      </c>
    </row>
    <row r="88" spans="1:16" ht="12.75" customHeight="1">
      <c r="A88" s="117">
        <f>+ADMON!B79-ADMON!A79</f>
        <v>0</v>
      </c>
      <c r="B88" s="118">
        <f>IF(ADMON!D79&lt;6,ADMON!D79*0.06*ADMON!C79*'4'!A88,1*0)</f>
        <v>0</v>
      </c>
      <c r="C88" s="118">
        <f>IF(AND(ADMON!D79&gt;5,ADMON!D79&lt;16),(((ADMON!D79-5)*0.07)+0.3)*ADMON!C79*A88,1*0)</f>
        <v>0</v>
      </c>
      <c r="D88" s="118">
        <f>IF(ADMON!D79&gt;15,A88*ADMON!C79,1*0)</f>
        <v>0</v>
      </c>
      <c r="E88" s="118">
        <f t="shared" si="0"/>
        <v>0</v>
      </c>
      <c r="K88" s="108">
        <v>78</v>
      </c>
      <c r="L88" s="108">
        <v>73016</v>
      </c>
      <c r="M88" s="119" t="s">
        <v>190</v>
      </c>
      <c r="N88" s="108">
        <v>1019</v>
      </c>
      <c r="O88" s="108"/>
      <c r="P88" s="108">
        <v>1068</v>
      </c>
    </row>
    <row r="89" spans="1:16" ht="12.75" customHeight="1">
      <c r="A89" s="117">
        <f>+ADMON!B80-ADMON!A80</f>
        <v>0</v>
      </c>
      <c r="B89" s="118">
        <f>IF(ADMON!D80&lt;6,ADMON!D80*0.06*ADMON!C80*'4'!A89,1*0)</f>
        <v>0</v>
      </c>
      <c r="C89" s="118">
        <f>IF(AND(ADMON!D80&gt;5,ADMON!D80&lt;16),(((ADMON!D80-5)*0.07)+0.3)*ADMON!C80*A89,1*0)</f>
        <v>0</v>
      </c>
      <c r="D89" s="118">
        <f>IF(ADMON!D80&gt;15,A89*ADMON!C80,1*0)</f>
        <v>0</v>
      </c>
      <c r="E89" s="118">
        <f t="shared" si="0"/>
        <v>0</v>
      </c>
      <c r="K89" s="108">
        <v>79</v>
      </c>
      <c r="L89" s="108">
        <v>21036</v>
      </c>
      <c r="M89" s="119" t="s">
        <v>191</v>
      </c>
      <c r="N89" s="108">
        <v>943</v>
      </c>
      <c r="O89" s="108"/>
      <c r="P89" s="108">
        <v>988</v>
      </c>
    </row>
    <row r="90" spans="1:16" ht="12.75" customHeight="1">
      <c r="A90" s="117">
        <f>+ADMON!B81-ADMON!A81</f>
        <v>0</v>
      </c>
      <c r="B90" s="118">
        <f>IF(ADMON!D81&lt;6,ADMON!D81*0.06*ADMON!C81*'4'!A90,1*0)</f>
        <v>0</v>
      </c>
      <c r="C90" s="118">
        <f>IF(AND(ADMON!D81&gt;5,ADMON!D81&lt;16),(((ADMON!D81-5)*0.07)+0.3)*ADMON!C81*A90,1*0)</f>
        <v>0</v>
      </c>
      <c r="D90" s="118">
        <f>IF(ADMON!D81&gt;15,A90*ADMON!C81,1*0)</f>
        <v>0</v>
      </c>
      <c r="E90" s="118">
        <f t="shared" si="0"/>
        <v>0</v>
      </c>
      <c r="K90" s="108">
        <v>80</v>
      </c>
      <c r="L90" s="108">
        <v>42521</v>
      </c>
      <c r="M90" s="119" t="s">
        <v>192</v>
      </c>
      <c r="N90" s="108">
        <v>1727</v>
      </c>
      <c r="O90" s="108"/>
      <c r="P90" s="108">
        <v>1810</v>
      </c>
    </row>
    <row r="91" spans="1:16" ht="12.75" customHeight="1">
      <c r="A91" s="117">
        <f>+ADMON!B82-ADMON!A82</f>
        <v>0</v>
      </c>
      <c r="B91" s="118">
        <f>IF(ADMON!D82&lt;6,ADMON!D82*0.06*ADMON!C82*'4'!A91,1*0)</f>
        <v>0</v>
      </c>
      <c r="C91" s="118">
        <f>IF(AND(ADMON!D82&gt;5,ADMON!D82&lt;16),(((ADMON!D82-5)*0.07)+0.3)*ADMON!C82*A91,1*0)</f>
        <v>0</v>
      </c>
      <c r="D91" s="118">
        <f>IF(ADMON!D82&gt;15,A91*ADMON!C82,1*0)</f>
        <v>0</v>
      </c>
      <c r="E91" s="118">
        <f t="shared" si="0"/>
        <v>0</v>
      </c>
      <c r="K91" s="108">
        <v>81</v>
      </c>
      <c r="L91" s="108">
        <v>81021</v>
      </c>
      <c r="M91" s="119" t="s">
        <v>193</v>
      </c>
      <c r="N91" s="108">
        <v>2926</v>
      </c>
      <c r="O91" s="108"/>
      <c r="P91" s="108">
        <v>2926</v>
      </c>
    </row>
    <row r="92" spans="1:16" ht="12.75" customHeight="1">
      <c r="A92" s="117">
        <f>+ADMON!B83-ADMON!A83</f>
        <v>0</v>
      </c>
      <c r="B92" s="118">
        <f>IF(ADMON!D83&lt;6,ADMON!D83*0.06*ADMON!C83*'4'!A92,1*0)</f>
        <v>0</v>
      </c>
      <c r="C92" s="118">
        <f>IF(AND(ADMON!D83&gt;5,ADMON!D83&lt;16),(((ADMON!D83-5)*0.07)+0.3)*ADMON!C83*A92,1*0)</f>
        <v>0</v>
      </c>
      <c r="D92" s="118">
        <f>IF(ADMON!D83&gt;15,A92*ADMON!C83,1*0)</f>
        <v>0</v>
      </c>
      <c r="E92" s="118">
        <f t="shared" si="0"/>
        <v>0</v>
      </c>
      <c r="K92" s="108">
        <v>82</v>
      </c>
      <c r="L92" s="108">
        <v>62026</v>
      </c>
      <c r="M92" s="119" t="s">
        <v>194</v>
      </c>
      <c r="N92" s="108">
        <v>736</v>
      </c>
      <c r="O92" s="108"/>
      <c r="P92" s="108">
        <v>771</v>
      </c>
    </row>
    <row r="93" spans="1:16" ht="12.75" customHeight="1">
      <c r="A93" s="117">
        <f>+ADMON!B84-ADMON!A84</f>
        <v>0</v>
      </c>
      <c r="B93" s="118">
        <f>IF(ADMON!D84&lt;6,ADMON!D84*0.06*ADMON!C84*'4'!A93,1*0)</f>
        <v>0</v>
      </c>
      <c r="C93" s="118">
        <f>IF(AND(ADMON!D84&gt;5,ADMON!D84&lt;16),(((ADMON!D84-5)*0.07)+0.3)*ADMON!C84*A93,1*0)</f>
        <v>0</v>
      </c>
      <c r="D93" s="118">
        <f>IF(ADMON!D84&gt;15,A93*ADMON!C84,1*0)</f>
        <v>0</v>
      </c>
      <c r="E93" s="118">
        <f t="shared" si="0"/>
        <v>0</v>
      </c>
      <c r="K93" s="108">
        <v>83</v>
      </c>
      <c r="L93" s="108">
        <v>42036</v>
      </c>
      <c r="M93" s="119" t="s">
        <v>195</v>
      </c>
      <c r="N93" s="108">
        <v>602</v>
      </c>
      <c r="O93" s="108"/>
      <c r="P93" s="108">
        <v>631</v>
      </c>
    </row>
    <row r="94" spans="1:16" ht="12.75" customHeight="1">
      <c r="A94" s="117">
        <f>+ADMON!B85-ADMON!A85</f>
        <v>0</v>
      </c>
      <c r="B94" s="118">
        <f>IF(ADMON!D85&lt;6,ADMON!D85*0.06*ADMON!C85*'4'!A94,1*0)</f>
        <v>0</v>
      </c>
      <c r="C94" s="118">
        <f>IF(AND(ADMON!D85&gt;5,ADMON!D85&lt;16),(((ADMON!D85-5)*0.07)+0.3)*ADMON!C85*A94,1*0)</f>
        <v>0</v>
      </c>
      <c r="D94" s="118">
        <f>IF(ADMON!D85&gt;15,A94*ADMON!C85,1*0)</f>
        <v>0</v>
      </c>
      <c r="E94" s="118">
        <f t="shared" si="0"/>
        <v>0</v>
      </c>
      <c r="K94" s="108">
        <v>84</v>
      </c>
      <c r="L94" s="108">
        <v>32536</v>
      </c>
      <c r="M94" s="119" t="s">
        <v>196</v>
      </c>
      <c r="N94" s="108">
        <v>3658</v>
      </c>
      <c r="O94" s="108"/>
      <c r="P94" s="108">
        <v>3658</v>
      </c>
    </row>
    <row r="95" spans="1:16" ht="12.75" customHeight="1">
      <c r="A95" s="117">
        <f>+ADMON!B86-ADMON!A86</f>
        <v>0</v>
      </c>
      <c r="B95" s="118">
        <f>IF(ADMON!D86&lt;6,ADMON!D86*0.06*ADMON!C86*'4'!A95,1*0)</f>
        <v>0</v>
      </c>
      <c r="C95" s="118">
        <f>IF(AND(ADMON!D86&gt;5,ADMON!D86&lt;16),(((ADMON!D86-5)*0.07)+0.3)*ADMON!C86*A95,1*0)</f>
        <v>0</v>
      </c>
      <c r="D95" s="118">
        <f>IF(ADMON!D86&gt;15,A95*ADMON!C86,1*0)</f>
        <v>0</v>
      </c>
      <c r="E95" s="118">
        <f t="shared" si="0"/>
        <v>0</v>
      </c>
      <c r="K95" s="108">
        <v>85</v>
      </c>
      <c r="L95" s="108">
        <v>100526</v>
      </c>
      <c r="M95" s="119" t="s">
        <v>197</v>
      </c>
      <c r="N95" s="108">
        <v>775</v>
      </c>
      <c r="O95" s="108"/>
      <c r="P95" s="108">
        <v>812</v>
      </c>
    </row>
    <row r="96" spans="1:16" ht="12.75" customHeight="1">
      <c r="A96" s="117">
        <f>+ADMON!B87-ADMON!A87</f>
        <v>0</v>
      </c>
      <c r="B96" s="118">
        <f>IF(ADMON!D87&lt;6,ADMON!D87*0.06*ADMON!C87*'4'!A96,1*0)</f>
        <v>0</v>
      </c>
      <c r="C96" s="118">
        <f>IF(AND(ADMON!D87&gt;5,ADMON!D87&lt;16),(((ADMON!D87-5)*0.07)+0.3)*ADMON!C87*A96,1*0)</f>
        <v>0</v>
      </c>
      <c r="D96" s="118">
        <f>IF(ADMON!D87&gt;15,A96*ADMON!C87,1*0)</f>
        <v>0</v>
      </c>
      <c r="E96" s="118">
        <f t="shared" si="0"/>
        <v>0</v>
      </c>
      <c r="K96" s="108">
        <v>86</v>
      </c>
      <c r="L96" s="108">
        <v>70522</v>
      </c>
      <c r="M96" s="119" t="s">
        <v>198</v>
      </c>
      <c r="N96" s="108">
        <v>775</v>
      </c>
      <c r="O96" s="108"/>
      <c r="P96" s="108">
        <v>812</v>
      </c>
    </row>
    <row r="97" spans="1:16" ht="12.75" customHeight="1">
      <c r="A97" s="117">
        <f>+ADMON!B88-ADMON!A88</f>
        <v>0</v>
      </c>
      <c r="B97" s="118">
        <f>IF(ADMON!D88&lt;6,ADMON!D88*0.06*ADMON!C88*'4'!A97,1*0)</f>
        <v>0</v>
      </c>
      <c r="C97" s="118">
        <f>IF(AND(ADMON!D88&gt;5,ADMON!D88&lt;16),(((ADMON!D88-5)*0.07)+0.3)*ADMON!C88*A97,1*0)</f>
        <v>0</v>
      </c>
      <c r="D97" s="118">
        <f>IF(ADMON!D88&gt;15,A97*ADMON!C88,1*0)</f>
        <v>0</v>
      </c>
      <c r="E97" s="118">
        <f t="shared" si="0"/>
        <v>0</v>
      </c>
      <c r="K97" s="108">
        <v>87</v>
      </c>
      <c r="L97" s="108">
        <v>70521</v>
      </c>
      <c r="M97" s="119" t="s">
        <v>199</v>
      </c>
      <c r="N97" s="108">
        <v>882</v>
      </c>
      <c r="O97" s="108"/>
      <c r="P97" s="108">
        <v>924</v>
      </c>
    </row>
    <row r="98" spans="1:16" ht="12.75" customHeight="1">
      <c r="A98" s="117">
        <f>+ADMON!B89-ADMON!A89</f>
        <v>0</v>
      </c>
      <c r="B98" s="118">
        <f>IF(ADMON!D89&lt;6,ADMON!D89*0.06*ADMON!C89*'4'!A98,1*0)</f>
        <v>0</v>
      </c>
      <c r="C98" s="118">
        <f>IF(AND(ADMON!D89&gt;5,ADMON!D89&lt;16),(((ADMON!D89-5)*0.07)+0.3)*ADMON!C89*A98,1*0)</f>
        <v>0</v>
      </c>
      <c r="D98" s="118">
        <f>IF(ADMON!D89&gt;15,A98*ADMON!C89,1*0)</f>
        <v>0</v>
      </c>
      <c r="E98" s="118">
        <f t="shared" si="0"/>
        <v>0</v>
      </c>
      <c r="K98" s="108">
        <v>88</v>
      </c>
      <c r="L98" s="108">
        <v>80531</v>
      </c>
      <c r="M98" s="119" t="s">
        <v>200</v>
      </c>
      <c r="N98" s="108">
        <v>1934</v>
      </c>
      <c r="O98" s="108"/>
      <c r="P98" s="108">
        <v>2027</v>
      </c>
    </row>
    <row r="99" spans="1:16" ht="12.75" customHeight="1">
      <c r="A99" s="117">
        <f>+ADMON!B90-ADMON!A90</f>
        <v>0</v>
      </c>
      <c r="B99" s="118">
        <f>IF(ADMON!D90&lt;6,ADMON!D90*0.06*ADMON!C90*'4'!A99,1*0)</f>
        <v>0</v>
      </c>
      <c r="C99" s="118">
        <f>IF(AND(ADMON!D90&gt;5,ADMON!D90&lt;16),(((ADMON!D90-5)*0.07)+0.3)*ADMON!C90*A99,1*0)</f>
        <v>0</v>
      </c>
      <c r="D99" s="118">
        <f>IF(ADMON!D90&gt;15,A99*ADMON!C90,1*0)</f>
        <v>0</v>
      </c>
      <c r="E99" s="118">
        <f t="shared" si="0"/>
        <v>0</v>
      </c>
      <c r="K99" s="108">
        <v>89</v>
      </c>
      <c r="L99" s="108">
        <v>12031</v>
      </c>
      <c r="M99" s="119" t="s">
        <v>201</v>
      </c>
      <c r="N99" s="108">
        <v>2926</v>
      </c>
      <c r="O99" s="108"/>
      <c r="P99" s="108">
        <v>2926</v>
      </c>
    </row>
    <row r="100" spans="1:16" ht="12.75" customHeight="1">
      <c r="A100" s="117">
        <f>+ADMON!B91-ADMON!A91</f>
        <v>0</v>
      </c>
      <c r="B100" s="118">
        <f>IF(ADMON!D91&lt;6,ADMON!D91*0.06*ADMON!C91*'4'!A100,1*0)</f>
        <v>0</v>
      </c>
      <c r="C100" s="118">
        <f>IF(AND(ADMON!D91&gt;5,ADMON!D91&lt;16),(((ADMON!D91-5)*0.07)+0.3)*ADMON!C91*A100,1*0)</f>
        <v>0</v>
      </c>
      <c r="D100" s="118">
        <f>IF(ADMON!D91&gt;15,A100*ADMON!C91,1*0)</f>
        <v>0</v>
      </c>
      <c r="E100" s="118">
        <f t="shared" si="0"/>
        <v>0</v>
      </c>
      <c r="K100" s="108">
        <v>90</v>
      </c>
      <c r="L100" s="108">
        <v>80532</v>
      </c>
      <c r="M100" s="119" t="s">
        <v>202</v>
      </c>
      <c r="N100" s="108">
        <v>2144</v>
      </c>
      <c r="O100" s="108"/>
      <c r="P100" s="108">
        <v>2144</v>
      </c>
    </row>
    <row r="101" spans="1:16" ht="12.75" customHeight="1">
      <c r="A101" s="117">
        <f>+ADMON!B92-ADMON!A92</f>
        <v>0</v>
      </c>
      <c r="B101" s="118">
        <f>IF(ADMON!D92&lt;6,ADMON!D92*0.06*ADMON!C92*'4'!A101,1*0)</f>
        <v>0</v>
      </c>
      <c r="C101" s="118">
        <f>IF(AND(ADMON!D92&gt;5,ADMON!D92&lt;16),(((ADMON!D92-5)*0.07)+0.3)*ADMON!C92*A101,1*0)</f>
        <v>0</v>
      </c>
      <c r="D101" s="118">
        <f>IF(ADMON!D92&gt;15,A101*ADMON!C92,1*0)</f>
        <v>0</v>
      </c>
      <c r="E101" s="118">
        <f t="shared" si="0"/>
        <v>0</v>
      </c>
      <c r="K101" s="108">
        <v>91</v>
      </c>
      <c r="L101" s="108">
        <v>32016</v>
      </c>
      <c r="M101" s="119" t="s">
        <v>203</v>
      </c>
      <c r="N101" s="108">
        <v>3658</v>
      </c>
      <c r="O101" s="108"/>
      <c r="P101" s="108">
        <v>3658</v>
      </c>
    </row>
    <row r="102" spans="1:16" ht="12.75" customHeight="1">
      <c r="A102" s="117">
        <f>+ADMON!B93-ADMON!A93</f>
        <v>0</v>
      </c>
      <c r="B102" s="118">
        <f>IF(ADMON!D93&lt;6,ADMON!D93*0.06*ADMON!C93*'4'!A102,1*0)</f>
        <v>0</v>
      </c>
      <c r="C102" s="118">
        <f>IF(AND(ADMON!D93&gt;5,ADMON!D93&lt;16),(((ADMON!D93-5)*0.07)+0.3)*ADMON!C93*A102,1*0)</f>
        <v>0</v>
      </c>
      <c r="D102" s="118">
        <f>IF(ADMON!D93&gt;15,A102*ADMON!C93,1*0)</f>
        <v>0</v>
      </c>
      <c r="E102" s="118">
        <f t="shared" si="0"/>
        <v>0</v>
      </c>
      <c r="K102" s="108">
        <v>92</v>
      </c>
      <c r="L102" s="108">
        <v>32021</v>
      </c>
      <c r="M102" s="119" t="s">
        <v>204</v>
      </c>
      <c r="N102" s="108">
        <v>3658</v>
      </c>
      <c r="O102" s="108"/>
      <c r="P102" s="108">
        <v>3658</v>
      </c>
    </row>
    <row r="103" spans="1:16" ht="12.75" customHeight="1">
      <c r="A103" s="117">
        <f>+ADMON!B94-ADMON!A94</f>
        <v>0</v>
      </c>
      <c r="B103" s="118">
        <f>IF(ADMON!D94&lt;6,ADMON!D94*0.06*ADMON!C94*'4'!A103,1*0)</f>
        <v>0</v>
      </c>
      <c r="C103" s="118">
        <f>IF(AND(ADMON!D94&gt;5,ADMON!D94&lt;16),(((ADMON!D94-5)*0.07)+0.3)*ADMON!C94*A103,1*0)</f>
        <v>0</v>
      </c>
      <c r="D103" s="118">
        <f>IF(ADMON!D94&gt;15,A103*ADMON!C94,1*0)</f>
        <v>0</v>
      </c>
      <c r="E103" s="118">
        <f t="shared" si="0"/>
        <v>0</v>
      </c>
      <c r="K103" s="108">
        <v>93</v>
      </c>
      <c r="L103" s="108">
        <v>21531</v>
      </c>
      <c r="M103" s="119" t="s">
        <v>205</v>
      </c>
      <c r="N103" s="108">
        <v>943</v>
      </c>
      <c r="O103" s="108"/>
      <c r="P103" s="108">
        <v>988</v>
      </c>
    </row>
    <row r="104" spans="1:16" ht="12.75" customHeight="1">
      <c r="A104" s="117">
        <f>+ADMON!B95-ADMON!A95</f>
        <v>0</v>
      </c>
      <c r="B104" s="118">
        <f>IF(ADMON!D95&lt;6,ADMON!D95*0.06*ADMON!C95*'4'!A104,1*0)</f>
        <v>0</v>
      </c>
      <c r="C104" s="118">
        <f>IF(AND(ADMON!D95&gt;5,ADMON!D95&lt;16),(((ADMON!D95-5)*0.07)+0.3)*ADMON!C95*A104,1*0)</f>
        <v>0</v>
      </c>
      <c r="D104" s="118">
        <f>IF(ADMON!D95&gt;15,A104*ADMON!C95,1*0)</f>
        <v>0</v>
      </c>
      <c r="E104" s="118">
        <f t="shared" si="0"/>
        <v>0</v>
      </c>
      <c r="K104" s="108">
        <v>94</v>
      </c>
      <c r="L104" s="108">
        <v>32517</v>
      </c>
      <c r="M104" s="119" t="s">
        <v>206</v>
      </c>
      <c r="N104" s="108">
        <v>3658</v>
      </c>
      <c r="O104" s="108"/>
      <c r="P104" s="108">
        <v>3658</v>
      </c>
    </row>
    <row r="105" spans="1:16" ht="12.75" customHeight="1">
      <c r="A105" s="117">
        <f>+ADMON!B96-ADMON!A96</f>
        <v>0</v>
      </c>
      <c r="B105" s="118">
        <f>IF(ADMON!D96&lt;6,ADMON!D96*0.06*ADMON!C96*'4'!A105,1*0)</f>
        <v>0</v>
      </c>
      <c r="C105" s="118">
        <f>IF(AND(ADMON!D96&gt;5,ADMON!D96&lt;16),(((ADMON!D96-5)*0.07)+0.3)*ADMON!C96*A105,1*0)</f>
        <v>0</v>
      </c>
      <c r="D105" s="118">
        <f>IF(ADMON!D96&gt;15,A105*ADMON!C96,1*0)</f>
        <v>0</v>
      </c>
      <c r="E105" s="118">
        <f t="shared" si="0"/>
        <v>0</v>
      </c>
      <c r="K105" s="108">
        <v>95</v>
      </c>
      <c r="L105" s="108">
        <v>31571</v>
      </c>
      <c r="M105" s="119" t="s">
        <v>207</v>
      </c>
      <c r="N105" s="108">
        <v>1934</v>
      </c>
      <c r="O105" s="108"/>
      <c r="P105" s="108">
        <v>2027</v>
      </c>
    </row>
    <row r="106" spans="1:16" ht="12.75" customHeight="1">
      <c r="A106" s="117">
        <f>+ADMON!B97-ADMON!A97</f>
        <v>0</v>
      </c>
      <c r="B106" s="118">
        <f>IF(ADMON!D97&lt;6,ADMON!D97*0.06*ADMON!C97*'4'!A106,1*0)</f>
        <v>0</v>
      </c>
      <c r="C106" s="118">
        <f>IF(AND(ADMON!D97&gt;5,ADMON!D97&lt;16),(((ADMON!D97-5)*0.07)+0.3)*ADMON!C97*A106,1*0)</f>
        <v>0</v>
      </c>
      <c r="D106" s="118">
        <f>IF(ADMON!D97&gt;15,A106*ADMON!C97,1*0)</f>
        <v>0</v>
      </c>
      <c r="E106" s="118">
        <f t="shared" si="0"/>
        <v>0</v>
      </c>
      <c r="K106" s="108">
        <v>96</v>
      </c>
      <c r="L106" s="108">
        <v>21541</v>
      </c>
      <c r="M106" s="119" t="s">
        <v>208</v>
      </c>
      <c r="N106" s="108">
        <v>943</v>
      </c>
      <c r="O106" s="108"/>
      <c r="P106" s="108">
        <v>988</v>
      </c>
    </row>
    <row r="107" spans="1:16" ht="12.75" customHeight="1">
      <c r="A107" s="117">
        <f>+ADMON!B98-ADMON!A98</f>
        <v>0</v>
      </c>
      <c r="B107" s="118">
        <f>IF(ADMON!D98&lt;6,ADMON!D98*0.06*ADMON!C98*'4'!A107,1*0)</f>
        <v>0</v>
      </c>
      <c r="C107" s="118">
        <f>IF(AND(ADMON!D98&gt;5,ADMON!D98&lt;16),(((ADMON!D98-5)*0.07)+0.3)*ADMON!C98*A107,1*0)</f>
        <v>0</v>
      </c>
      <c r="D107" s="118">
        <f>IF(ADMON!D98&gt;15,A107*ADMON!C98,1*0)</f>
        <v>0</v>
      </c>
      <c r="E107" s="118">
        <f t="shared" si="0"/>
        <v>0</v>
      </c>
      <c r="K107" s="108">
        <v>97</v>
      </c>
      <c r="L107" s="108">
        <v>21061</v>
      </c>
      <c r="M107" s="119" t="s">
        <v>209</v>
      </c>
      <c r="N107" s="108">
        <v>943</v>
      </c>
      <c r="O107" s="108"/>
      <c r="P107" s="108">
        <v>988</v>
      </c>
    </row>
    <row r="108" spans="1:16" ht="12.75" customHeight="1">
      <c r="A108" s="117">
        <f>+ADMON!B99-ADMON!A99</f>
        <v>0</v>
      </c>
      <c r="B108" s="118">
        <f>IF(ADMON!D99&lt;6,ADMON!D99*0.06*ADMON!C99*'4'!A108,1*0)</f>
        <v>0</v>
      </c>
      <c r="C108" s="118">
        <f>IF(AND(ADMON!D99&gt;5,ADMON!D99&lt;16),(((ADMON!D99-5)*0.07)+0.3)*ADMON!C99*A108,1*0)</f>
        <v>0</v>
      </c>
      <c r="D108" s="118">
        <f>IF(ADMON!D99&gt;15,A108*ADMON!C99,1*0)</f>
        <v>0</v>
      </c>
      <c r="E108" s="118">
        <f t="shared" si="0"/>
        <v>0</v>
      </c>
      <c r="K108" s="108">
        <v>98</v>
      </c>
      <c r="L108" s="108">
        <v>31581</v>
      </c>
      <c r="M108" s="119" t="s">
        <v>210</v>
      </c>
      <c r="N108" s="108">
        <v>2926</v>
      </c>
      <c r="O108" s="108"/>
      <c r="P108" s="108">
        <v>2926</v>
      </c>
    </row>
    <row r="109" spans="1:16" ht="12.75" customHeight="1">
      <c r="A109" s="117">
        <f>+ADMON!B100-ADMON!A100</f>
        <v>0</v>
      </c>
      <c r="B109" s="118">
        <f>IF(ADMON!D100&lt;6,ADMON!D100*0.06*ADMON!C100*'4'!A109,1*0)</f>
        <v>0</v>
      </c>
      <c r="C109" s="118">
        <f>IF(AND(ADMON!D100&gt;5,ADMON!D100&lt;16),(((ADMON!D100-5)*0.07)+0.3)*ADMON!C100*A109,1*0)</f>
        <v>0</v>
      </c>
      <c r="D109" s="118">
        <f>IF(ADMON!D100&gt;15,A109*ADMON!C100,1*0)</f>
        <v>0</v>
      </c>
      <c r="E109" s="118">
        <f t="shared" si="0"/>
        <v>0</v>
      </c>
      <c r="K109" s="108">
        <v>99</v>
      </c>
      <c r="L109" s="108">
        <v>31591</v>
      </c>
      <c r="M109" s="119" t="s">
        <v>211</v>
      </c>
      <c r="N109" s="108">
        <v>2926</v>
      </c>
      <c r="O109" s="108"/>
      <c r="P109" s="108">
        <v>2926</v>
      </c>
    </row>
    <row r="110" spans="1:16" ht="12.75" customHeight="1">
      <c r="A110" s="117">
        <f>+ADMON!B101-ADMON!A101</f>
        <v>0</v>
      </c>
      <c r="B110" s="118">
        <f>IF(ADMON!D101&lt;6,ADMON!D101*0.06*ADMON!C101*'4'!A110,1*0)</f>
        <v>0</v>
      </c>
      <c r="C110" s="118">
        <f>IF(AND(ADMON!D101&gt;5,ADMON!D101&lt;16),(((ADMON!D101-5)*0.07)+0.3)*ADMON!C101*A110,1*0)</f>
        <v>0</v>
      </c>
      <c r="D110" s="118">
        <f>IF(ADMON!D101&gt;15,A110*ADMON!C101,1*0)</f>
        <v>0</v>
      </c>
      <c r="E110" s="118">
        <f t="shared" si="0"/>
        <v>0</v>
      </c>
      <c r="K110" s="108">
        <v>100</v>
      </c>
      <c r="L110" s="108">
        <v>31576</v>
      </c>
      <c r="M110" s="119" t="s">
        <v>212</v>
      </c>
      <c r="N110" s="108">
        <v>2926</v>
      </c>
      <c r="O110" s="108"/>
      <c r="P110" s="108">
        <v>2926</v>
      </c>
    </row>
    <row r="111" spans="1:16" ht="12.75" customHeight="1">
      <c r="A111" s="117">
        <f>+ADMON!B102-ADMON!A102</f>
        <v>0</v>
      </c>
      <c r="B111" s="118">
        <f>IF(ADMON!D102&lt;6,ADMON!D102*0.06*ADMON!C102*'4'!A111,1*0)</f>
        <v>0</v>
      </c>
      <c r="C111" s="118">
        <f>IF(AND(ADMON!D102&gt;5,ADMON!D102&lt;16),(((ADMON!D102-5)*0.07)+0.3)*ADMON!C102*A111,1*0)</f>
        <v>0</v>
      </c>
      <c r="D111" s="118">
        <f>IF(ADMON!D102&gt;15,A111*ADMON!C102,1*0)</f>
        <v>0</v>
      </c>
      <c r="E111" s="118">
        <f t="shared" si="0"/>
        <v>0</v>
      </c>
      <c r="K111" s="108">
        <v>101</v>
      </c>
      <c r="L111" s="108">
        <v>80536</v>
      </c>
      <c r="M111" s="119" t="s">
        <v>213</v>
      </c>
      <c r="N111" s="108">
        <v>2926</v>
      </c>
      <c r="O111" s="108"/>
      <c r="P111" s="108">
        <v>2926</v>
      </c>
    </row>
    <row r="112" spans="1:16" ht="12.75" customHeight="1">
      <c r="A112" s="117">
        <f>+ADMON!B103-ADMON!A103</f>
        <v>0</v>
      </c>
      <c r="B112" s="118">
        <f>IF(ADMON!D103&lt;6,ADMON!D103*0.06*ADMON!C103*'4'!A112,1*0)</f>
        <v>0</v>
      </c>
      <c r="C112" s="118">
        <f>IF(AND(ADMON!D103&gt;5,ADMON!D103&lt;16),(((ADMON!D103-5)*0.07)+0.3)*ADMON!C103*A112,1*0)</f>
        <v>0</v>
      </c>
      <c r="D112" s="118">
        <f>IF(ADMON!D103&gt;15,A112*ADMON!C103,1*0)</f>
        <v>0</v>
      </c>
      <c r="E112" s="118">
        <f t="shared" si="0"/>
        <v>0</v>
      </c>
      <c r="K112" s="108">
        <v>102</v>
      </c>
      <c r="L112" s="108">
        <v>70517</v>
      </c>
      <c r="M112" s="119" t="s">
        <v>214</v>
      </c>
      <c r="N112" s="108">
        <v>882</v>
      </c>
      <c r="O112" s="108"/>
      <c r="P112" s="108">
        <v>924</v>
      </c>
    </row>
    <row r="113" spans="1:16" ht="12.75" customHeight="1">
      <c r="A113" s="117">
        <f>+ADMON!B104-ADMON!A104</f>
        <v>0</v>
      </c>
      <c r="B113" s="118">
        <f>IF(ADMON!D104&lt;6,ADMON!D104*0.06*ADMON!C104*'4'!A113,1*0)</f>
        <v>0</v>
      </c>
      <c r="C113" s="118">
        <f>IF(AND(ADMON!D104&gt;5,ADMON!D104&lt;16),(((ADMON!D104-5)*0.07)+0.3)*ADMON!C104*A113,1*0)</f>
        <v>0</v>
      </c>
      <c r="D113" s="118">
        <f>IF(ADMON!D104&gt;15,A113*ADMON!C104,1*0)</f>
        <v>0</v>
      </c>
      <c r="E113" s="118">
        <f t="shared" si="0"/>
        <v>0</v>
      </c>
      <c r="K113" s="108">
        <v>103</v>
      </c>
      <c r="L113" s="108">
        <v>53016</v>
      </c>
      <c r="M113" s="119" t="s">
        <v>215</v>
      </c>
      <c r="N113" s="108">
        <v>943</v>
      </c>
      <c r="O113" s="108"/>
      <c r="P113" s="108">
        <v>988</v>
      </c>
    </row>
    <row r="114" spans="1:16" ht="12.75" customHeight="1">
      <c r="A114" s="117">
        <f>+ADMON!B105-ADMON!A105</f>
        <v>0</v>
      </c>
      <c r="B114" s="118">
        <f>IF(ADMON!D105&lt;6,ADMON!D105*0.06*ADMON!C105*'4'!A114,1*0)</f>
        <v>0</v>
      </c>
      <c r="C114" s="118">
        <f>IF(AND(ADMON!D105&gt;5,ADMON!D105&lt;16),(((ADMON!D105-5)*0.07)+0.3)*ADMON!C105*A114,1*0)</f>
        <v>0</v>
      </c>
      <c r="D114" s="118">
        <f>IF(ADMON!D105&gt;15,A114*ADMON!C105,1*0)</f>
        <v>0</v>
      </c>
      <c r="E114" s="118">
        <f t="shared" si="0"/>
        <v>0</v>
      </c>
      <c r="K114" s="108">
        <v>104</v>
      </c>
      <c r="L114" s="108">
        <v>100531</v>
      </c>
      <c r="M114" s="119" t="s">
        <v>216</v>
      </c>
      <c r="N114" s="108">
        <v>817</v>
      </c>
      <c r="O114" s="108"/>
      <c r="P114" s="108">
        <v>856</v>
      </c>
    </row>
    <row r="115" spans="1:16" ht="12.75" customHeight="1">
      <c r="A115" s="117">
        <f>+ADMON!B106-ADMON!A106</f>
        <v>0</v>
      </c>
      <c r="B115" s="118">
        <f>IF(ADMON!D106&lt;6,ADMON!D106*0.06*ADMON!C106*'4'!A115,1*0)</f>
        <v>0</v>
      </c>
      <c r="C115" s="118">
        <f>IF(AND(ADMON!D106&gt;5,ADMON!D106&lt;16),(((ADMON!D106-5)*0.07)+0.3)*ADMON!C106*A115,1*0)</f>
        <v>0</v>
      </c>
      <c r="D115" s="118">
        <f>IF(ADMON!D106&gt;15,A115*ADMON!C106,1*0)</f>
        <v>0</v>
      </c>
      <c r="E115" s="118">
        <f t="shared" si="0"/>
        <v>0</v>
      </c>
      <c r="K115" s="108">
        <v>105</v>
      </c>
      <c r="L115" s="108">
        <v>132016</v>
      </c>
      <c r="M115" s="119" t="s">
        <v>217</v>
      </c>
      <c r="N115" s="108">
        <v>569</v>
      </c>
      <c r="O115" s="108"/>
      <c r="P115" s="108">
        <v>596</v>
      </c>
    </row>
    <row r="116" spans="1:16" ht="12.75" customHeight="1">
      <c r="A116" s="117">
        <f>+ADMON!B107-ADMON!A107</f>
        <v>0</v>
      </c>
      <c r="B116" s="118">
        <f>IF(ADMON!D107&lt;6,ADMON!D107*0.06*ADMON!C107*'4'!A116,1*0)</f>
        <v>0</v>
      </c>
      <c r="C116" s="118">
        <f>IF(AND(ADMON!D107&gt;5,ADMON!D107&lt;16),(((ADMON!D107-5)*0.07)+0.3)*ADMON!C107*A116,1*0)</f>
        <v>0</v>
      </c>
      <c r="D116" s="118">
        <f>IF(ADMON!D107&gt;15,A116*ADMON!C107,1*0)</f>
        <v>0</v>
      </c>
      <c r="E116" s="118">
        <f t="shared" si="0"/>
        <v>0</v>
      </c>
      <c r="K116" s="108">
        <v>106</v>
      </c>
      <c r="L116" s="108">
        <v>132026</v>
      </c>
      <c r="M116" s="119" t="s">
        <v>218</v>
      </c>
      <c r="N116" s="108">
        <v>569</v>
      </c>
      <c r="O116" s="108"/>
      <c r="P116" s="108">
        <v>596</v>
      </c>
    </row>
    <row r="117" spans="1:16" ht="12.75" customHeight="1">
      <c r="A117" s="117">
        <f>+ADMON!B108-ADMON!A108</f>
        <v>0</v>
      </c>
      <c r="B117" s="118">
        <f>IF(ADMON!D108&lt;6,ADMON!D108*0.06*ADMON!C108*'4'!A117,1*0)</f>
        <v>0</v>
      </c>
      <c r="C117" s="118">
        <f>IF(AND(ADMON!D108&gt;5,ADMON!D108&lt;16),(((ADMON!D108-5)*0.07)+0.3)*ADMON!C108*A117,1*0)</f>
        <v>0</v>
      </c>
      <c r="D117" s="118">
        <f>IF(ADMON!D108&gt;15,A117*ADMON!C108,1*0)</f>
        <v>0</v>
      </c>
      <c r="E117" s="118">
        <f t="shared" si="0"/>
        <v>0</v>
      </c>
      <c r="K117" s="108">
        <v>107</v>
      </c>
      <c r="L117" s="108">
        <v>42028</v>
      </c>
      <c r="M117" s="119" t="s">
        <v>219</v>
      </c>
      <c r="N117" s="108">
        <v>754</v>
      </c>
      <c r="O117" s="108"/>
      <c r="P117" s="108">
        <v>790</v>
      </c>
    </row>
    <row r="118" spans="1:16" ht="12.75" customHeight="1">
      <c r="A118" s="117">
        <f>+ADMON!B109-ADMON!A109</f>
        <v>0</v>
      </c>
      <c r="B118" s="118">
        <f>IF(ADMON!D109&lt;6,ADMON!D109*0.06*ADMON!C109*'4'!A118,1*0)</f>
        <v>0</v>
      </c>
      <c r="C118" s="118">
        <f>IF(AND(ADMON!D109&gt;5,ADMON!D109&lt;16),(((ADMON!D109-5)*0.07)+0.3)*ADMON!C109*A118,1*0)</f>
        <v>0</v>
      </c>
      <c r="D118" s="118">
        <f>IF(ADMON!D109&gt;15,A118*ADMON!C109,1*0)</f>
        <v>0</v>
      </c>
      <c r="E118" s="118">
        <f t="shared" si="0"/>
        <v>0</v>
      </c>
      <c r="K118" s="108">
        <v>108</v>
      </c>
      <c r="L118" s="108">
        <v>121016</v>
      </c>
      <c r="M118" s="119" t="s">
        <v>220</v>
      </c>
      <c r="N118" s="108">
        <v>661</v>
      </c>
      <c r="O118" s="108"/>
      <c r="P118" s="108">
        <v>693</v>
      </c>
    </row>
    <row r="119" spans="1:16" ht="12.75" customHeight="1">
      <c r="A119" s="117">
        <f>+ADMON!B110-ADMON!A110</f>
        <v>0</v>
      </c>
      <c r="B119" s="118">
        <f>IF(ADMON!D110&lt;6,ADMON!D110*0.06*ADMON!C110*'4'!A119,1*0)</f>
        <v>0</v>
      </c>
      <c r="C119" s="118">
        <f>IF(AND(ADMON!D110&gt;5,ADMON!D110&lt;16),(((ADMON!D110-5)*0.07)+0.3)*ADMON!C110*A119,1*0)</f>
        <v>0</v>
      </c>
      <c r="D119" s="118">
        <f>IF(ADMON!D110&gt;15,A119*ADMON!C110,1*0)</f>
        <v>0</v>
      </c>
      <c r="E119" s="118">
        <f t="shared" si="0"/>
        <v>0</v>
      </c>
      <c r="K119" s="108">
        <v>109</v>
      </c>
      <c r="L119" s="108">
        <v>61546</v>
      </c>
      <c r="M119" s="120" t="s">
        <v>221</v>
      </c>
      <c r="N119" s="108">
        <v>632</v>
      </c>
      <c r="O119" s="108"/>
      <c r="P119" s="108">
        <v>662</v>
      </c>
    </row>
    <row r="120" spans="1:16" ht="12.75" customHeight="1">
      <c r="A120" s="117">
        <f>+ADMON!B111-ADMON!A111</f>
        <v>0</v>
      </c>
      <c r="B120" s="118">
        <f>IF(ADMON!D111&lt;6,ADMON!D111*0.06*ADMON!C111*'4'!A120,1*0)</f>
        <v>0</v>
      </c>
      <c r="C120" s="118">
        <f>IF(AND(ADMON!D111&gt;5,ADMON!D111&lt;16),(((ADMON!D111-5)*0.07)+0.3)*ADMON!C111*A120,1*0)</f>
        <v>0</v>
      </c>
      <c r="D120" s="118">
        <f>IF(ADMON!D111&gt;15,A120*ADMON!C111,1*0)</f>
        <v>0</v>
      </c>
      <c r="E120" s="118">
        <f t="shared" si="0"/>
        <v>0</v>
      </c>
      <c r="K120" s="108">
        <v>110</v>
      </c>
      <c r="L120" s="108">
        <v>42066</v>
      </c>
      <c r="M120" s="119" t="s">
        <v>222</v>
      </c>
      <c r="N120" s="108">
        <v>810</v>
      </c>
      <c r="O120" s="108"/>
      <c r="P120" s="108">
        <v>849</v>
      </c>
    </row>
    <row r="121" spans="1:16" ht="12.75" customHeight="1">
      <c r="A121" s="117">
        <f>+ADMON!B112-ADMON!A112</f>
        <v>0</v>
      </c>
      <c r="B121" s="118">
        <f>IF(ADMON!D112&lt;6,ADMON!D112*0.06*ADMON!C112*'4'!A121,1*0)</f>
        <v>0</v>
      </c>
      <c r="C121" s="118">
        <f>IF(AND(ADMON!D112&gt;5,ADMON!D112&lt;16),(((ADMON!D112-5)*0.07)+0.3)*ADMON!C112*A121,1*0)</f>
        <v>0</v>
      </c>
      <c r="D121" s="118">
        <f>IF(ADMON!D112&gt;15,A121*ADMON!C112,1*0)</f>
        <v>0</v>
      </c>
      <c r="E121" s="118">
        <f t="shared" si="0"/>
        <v>0</v>
      </c>
      <c r="K121" s="108">
        <v>111</v>
      </c>
      <c r="L121" s="108">
        <v>62526</v>
      </c>
      <c r="M121" s="119" t="s">
        <v>223</v>
      </c>
      <c r="N121" s="108">
        <v>602</v>
      </c>
      <c r="O121" s="108"/>
      <c r="P121" s="108">
        <v>631</v>
      </c>
    </row>
    <row r="122" spans="1:16" ht="12.75" customHeight="1">
      <c r="A122" s="117">
        <f>+ADMON!B113-ADMON!A113</f>
        <v>0</v>
      </c>
      <c r="B122" s="118">
        <f>IF(ADMON!D113&lt;6,ADMON!D113*0.06*ADMON!C113*'4'!A122,1*0)</f>
        <v>0</v>
      </c>
      <c r="C122" s="118">
        <f>IF(AND(ADMON!D113&gt;5,ADMON!D113&lt;16),(((ADMON!D113-5)*0.07)+0.3)*ADMON!C113*A122,1*0)</f>
        <v>0</v>
      </c>
      <c r="D122" s="118">
        <f>IF(ADMON!D113&gt;15,A122*ADMON!C113,1*0)</f>
        <v>0</v>
      </c>
      <c r="E122" s="118">
        <f t="shared" si="0"/>
        <v>0</v>
      </c>
      <c r="K122" s="108">
        <v>112</v>
      </c>
      <c r="L122" s="108">
        <v>142516</v>
      </c>
      <c r="M122" s="119" t="s">
        <v>224</v>
      </c>
      <c r="N122" s="108">
        <v>602</v>
      </c>
      <c r="O122" s="108"/>
      <c r="P122" s="108">
        <v>631</v>
      </c>
    </row>
    <row r="123" spans="1:16" ht="12.75" customHeight="1">
      <c r="A123" s="117">
        <f>+ADMON!B114-ADMON!A114</f>
        <v>0</v>
      </c>
      <c r="B123" s="118">
        <f>IF(ADMON!D114&lt;6,ADMON!D114*0.06*ADMON!C114*'4'!A123,1*0)</f>
        <v>0</v>
      </c>
      <c r="C123" s="118">
        <f>IF(AND(ADMON!D114&gt;5,ADMON!D114&lt;16),(((ADMON!D114-5)*0.07)+0.3)*ADMON!C114*A123,1*0)</f>
        <v>0</v>
      </c>
      <c r="D123" s="118">
        <f>IF(ADMON!D114&gt;15,A123*ADMON!C114,1*0)</f>
        <v>0</v>
      </c>
      <c r="E123" s="118">
        <f t="shared" si="0"/>
        <v>0</v>
      </c>
      <c r="K123" s="108">
        <v>113</v>
      </c>
      <c r="L123" s="108">
        <v>142517</v>
      </c>
      <c r="M123" s="119" t="s">
        <v>225</v>
      </c>
      <c r="N123" s="108">
        <v>632</v>
      </c>
      <c r="O123" s="108"/>
      <c r="P123" s="108">
        <v>662</v>
      </c>
    </row>
    <row r="124" spans="1:16" ht="12.75" customHeight="1">
      <c r="A124" s="117">
        <f>+ADMON!B115-ADMON!A115</f>
        <v>0</v>
      </c>
      <c r="B124" s="118">
        <f>IF(ADMON!D115&lt;6,ADMON!D115*0.06*ADMON!C115*'4'!A124,1*0)</f>
        <v>0</v>
      </c>
      <c r="C124" s="118">
        <f>IF(AND(ADMON!D115&gt;5,ADMON!D115&lt;16),(((ADMON!D115-5)*0.07)+0.3)*ADMON!C115*A124,1*0)</f>
        <v>0</v>
      </c>
      <c r="D124" s="118">
        <f>IF(ADMON!D115&gt;15,A124*ADMON!C115,1*0)</f>
        <v>0</v>
      </c>
      <c r="E124" s="118">
        <f t="shared" si="0"/>
        <v>0</v>
      </c>
      <c r="K124" s="108">
        <v>114</v>
      </c>
      <c r="L124" s="108">
        <v>60536</v>
      </c>
      <c r="M124" s="119" t="s">
        <v>226</v>
      </c>
      <c r="N124" s="108">
        <v>632</v>
      </c>
      <c r="O124" s="108"/>
      <c r="P124" s="108">
        <v>662</v>
      </c>
    </row>
    <row r="125" spans="1:16" ht="12.75" customHeight="1">
      <c r="A125" s="117">
        <f>+ADMON!B116-ADMON!A116</f>
        <v>0</v>
      </c>
      <c r="B125" s="118">
        <f>IF(ADMON!D116&lt;6,ADMON!D116*0.06*ADMON!C116*'4'!A125,1*0)</f>
        <v>0</v>
      </c>
      <c r="C125" s="118">
        <f>IF(AND(ADMON!D116&gt;5,ADMON!D116&lt;16),(((ADMON!D116-5)*0.07)+0.3)*ADMON!C116*A125,1*0)</f>
        <v>0</v>
      </c>
      <c r="D125" s="118">
        <f>IF(ADMON!D116&gt;15,A125*ADMON!C116,1*0)</f>
        <v>0</v>
      </c>
      <c r="E125" s="118">
        <f t="shared" si="0"/>
        <v>0</v>
      </c>
      <c r="K125" s="108">
        <v>115</v>
      </c>
      <c r="L125" s="108">
        <v>42056</v>
      </c>
      <c r="M125" s="119" t="s">
        <v>227</v>
      </c>
      <c r="N125" s="108">
        <v>754</v>
      </c>
      <c r="O125" s="108"/>
      <c r="P125" s="108">
        <v>790</v>
      </c>
    </row>
    <row r="126" spans="1:16" ht="12.75" customHeight="1">
      <c r="A126" s="117">
        <f>+ADMON!B117-ADMON!A117</f>
        <v>0</v>
      </c>
      <c r="B126" s="118">
        <f>IF(ADMON!D117&lt;6,ADMON!D117*0.06*ADMON!C117*'4'!A126,1*0)</f>
        <v>0</v>
      </c>
      <c r="C126" s="118">
        <f>IF(AND(ADMON!D117&gt;5,ADMON!D117&lt;16),(((ADMON!D117-5)*0.07)+0.3)*ADMON!C117*A126,1*0)</f>
        <v>0</v>
      </c>
      <c r="D126" s="118">
        <f>IF(ADMON!D117&gt;15,A126*ADMON!C117,1*0)</f>
        <v>0</v>
      </c>
      <c r="E126" s="118">
        <f t="shared" si="0"/>
        <v>0</v>
      </c>
      <c r="K126" s="108">
        <v>116</v>
      </c>
      <c r="L126" s="108">
        <v>134516</v>
      </c>
      <c r="M126" s="119" t="s">
        <v>228</v>
      </c>
      <c r="N126" s="108">
        <v>602</v>
      </c>
      <c r="O126" s="108"/>
      <c r="P126" s="108">
        <v>631</v>
      </c>
    </row>
    <row r="127" spans="1:16" ht="12.75" customHeight="1">
      <c r="A127" s="117">
        <f>+ADMON!B118-ADMON!A118</f>
        <v>0</v>
      </c>
      <c r="B127" s="118">
        <f>IF(ADMON!D118&lt;6,ADMON!D118*0.06*ADMON!C118*'4'!A127,1*0)</f>
        <v>0</v>
      </c>
      <c r="C127" s="118">
        <f>IF(AND(ADMON!D118&gt;5,ADMON!D118&lt;16),(((ADMON!D118-5)*0.07)+0.3)*ADMON!C118*A127,1*0)</f>
        <v>0</v>
      </c>
      <c r="D127" s="118">
        <f>IF(ADMON!D118&gt;15,A127*ADMON!C118,1*0)</f>
        <v>0</v>
      </c>
      <c r="E127" s="118">
        <f t="shared" si="0"/>
        <v>0</v>
      </c>
      <c r="K127" s="108">
        <v>117</v>
      </c>
      <c r="L127" s="108">
        <v>134517</v>
      </c>
      <c r="M127" s="119" t="s">
        <v>229</v>
      </c>
      <c r="N127" s="108">
        <v>632</v>
      </c>
      <c r="O127" s="108"/>
      <c r="P127" s="108">
        <v>662</v>
      </c>
    </row>
    <row r="128" spans="1:16" ht="12.75" customHeight="1">
      <c r="A128" s="117">
        <f>+ADMON!B119-ADMON!A119</f>
        <v>0</v>
      </c>
      <c r="B128" s="118">
        <f>IF(ADMON!D119&lt;6,ADMON!D119*0.06*ADMON!C119*'4'!A128,1*0)</f>
        <v>0</v>
      </c>
      <c r="C128" s="118">
        <f>IF(AND(ADMON!D119&gt;5,ADMON!D119&lt;16),(((ADMON!D119-5)*0.07)+0.3)*ADMON!C119*A128,1*0)</f>
        <v>0</v>
      </c>
      <c r="D128" s="118">
        <f>IF(ADMON!D119&gt;15,A128*ADMON!C119,1*0)</f>
        <v>0</v>
      </c>
      <c r="E128" s="118">
        <f t="shared" si="0"/>
        <v>0</v>
      </c>
      <c r="K128" s="108">
        <v>118</v>
      </c>
      <c r="L128" s="108">
        <v>141531</v>
      </c>
      <c r="M128" s="119" t="s">
        <v>230</v>
      </c>
      <c r="N128" s="108">
        <v>632</v>
      </c>
      <c r="O128" s="108"/>
      <c r="P128" s="108">
        <v>662</v>
      </c>
    </row>
    <row r="129" spans="1:16" ht="12.75" customHeight="1">
      <c r="A129" s="117">
        <f>+ADMON!B120-ADMON!A120</f>
        <v>0</v>
      </c>
      <c r="B129" s="118">
        <f>IF(ADMON!D120&lt;6,ADMON!D120*0.06*ADMON!C120*'4'!A129,1*0)</f>
        <v>0</v>
      </c>
      <c r="C129" s="118">
        <f>IF(AND(ADMON!D120&gt;5,ADMON!D120&lt;16),(((ADMON!D120-5)*0.07)+0.3)*ADMON!C120*A129,1*0)</f>
        <v>0</v>
      </c>
      <c r="D129" s="118">
        <f>IF(ADMON!D120&gt;15,A129*ADMON!C120,1*0)</f>
        <v>0</v>
      </c>
      <c r="E129" s="118">
        <f t="shared" si="0"/>
        <v>0</v>
      </c>
      <c r="K129" s="108">
        <v>119</v>
      </c>
      <c r="L129" s="108">
        <v>61536</v>
      </c>
      <c r="M129" s="119" t="s">
        <v>231</v>
      </c>
      <c r="N129" s="108">
        <v>602</v>
      </c>
      <c r="O129" s="108"/>
      <c r="P129" s="108">
        <v>631</v>
      </c>
    </row>
    <row r="130" spans="1:16" ht="12.75" customHeight="1">
      <c r="A130" s="117">
        <f>+ADMON!B121-ADMON!A121</f>
        <v>0</v>
      </c>
      <c r="B130" s="118">
        <f>IF(ADMON!D121&lt;6,ADMON!D121*0.06*ADMON!C121*'4'!A130,1*0)</f>
        <v>0</v>
      </c>
      <c r="C130" s="118">
        <f>IF(AND(ADMON!D121&gt;5,ADMON!D121&lt;16),(((ADMON!D121-5)*0.07)+0.3)*ADMON!C121*A130,1*0)</f>
        <v>0</v>
      </c>
      <c r="D130" s="118">
        <f>IF(ADMON!D121&gt;15,A130*ADMON!C121,1*0)</f>
        <v>0</v>
      </c>
      <c r="E130" s="118">
        <f t="shared" si="0"/>
        <v>0</v>
      </c>
      <c r="K130" s="108">
        <v>120</v>
      </c>
      <c r="L130" s="108">
        <v>122026</v>
      </c>
      <c r="M130" s="119" t="s">
        <v>232</v>
      </c>
      <c r="N130" s="108">
        <v>661</v>
      </c>
      <c r="O130" s="108"/>
      <c r="P130" s="108">
        <v>693</v>
      </c>
    </row>
    <row r="131" spans="1:16" ht="12.75" customHeight="1">
      <c r="A131" s="117">
        <f>+ADMON!B122-ADMON!A122</f>
        <v>0</v>
      </c>
      <c r="B131" s="118">
        <f>IF(ADMON!D122&lt;6,ADMON!D122*0.06*ADMON!C122*'4'!A131,1*0)</f>
        <v>0</v>
      </c>
      <c r="C131" s="118">
        <f>IF(AND(ADMON!D122&gt;5,ADMON!D122&lt;16),(((ADMON!D122-5)*0.07)+0.3)*ADMON!C122*A131,1*0)</f>
        <v>0</v>
      </c>
      <c r="D131" s="118">
        <f>IF(ADMON!D122&gt;15,A131*ADMON!C122,1*0)</f>
        <v>0</v>
      </c>
      <c r="E131" s="118">
        <f t="shared" si="0"/>
        <v>0</v>
      </c>
      <c r="K131" s="108">
        <v>121</v>
      </c>
      <c r="L131" s="108">
        <v>140521</v>
      </c>
      <c r="M131" s="119" t="s">
        <v>233</v>
      </c>
      <c r="N131" s="108">
        <v>569</v>
      </c>
      <c r="O131" s="108"/>
      <c r="P131" s="108">
        <v>596</v>
      </c>
    </row>
    <row r="132" spans="1:16" ht="12.75" customHeight="1">
      <c r="A132" s="117">
        <f>+ADMON!B123-ADMON!A123</f>
        <v>0</v>
      </c>
      <c r="B132" s="118">
        <f>IF(ADMON!D123&lt;6,ADMON!D123*0.06*ADMON!C123*'4'!A132,1*0)</f>
        <v>0</v>
      </c>
      <c r="C132" s="118">
        <f>IF(AND(ADMON!D123&gt;5,ADMON!D123&lt;16),(((ADMON!D123-5)*0.07)+0.3)*ADMON!C123*A132,1*0)</f>
        <v>0</v>
      </c>
      <c r="D132" s="118">
        <f>IF(ADMON!D123&gt;15,A132*ADMON!C123,1*0)</f>
        <v>0</v>
      </c>
      <c r="E132" s="118">
        <f t="shared" si="0"/>
        <v>0</v>
      </c>
      <c r="K132" s="108">
        <v>122</v>
      </c>
      <c r="L132" s="108">
        <v>140522</v>
      </c>
      <c r="M132" s="119" t="s">
        <v>234</v>
      </c>
      <c r="N132" s="108">
        <v>602</v>
      </c>
      <c r="O132" s="108"/>
      <c r="P132" s="108">
        <v>631</v>
      </c>
    </row>
    <row r="133" spans="1:16" ht="12.75" customHeight="1">
      <c r="A133" s="117">
        <f>+ADMON!B124-ADMON!A124</f>
        <v>0</v>
      </c>
      <c r="B133" s="118">
        <f>IF(ADMON!D124&lt;6,ADMON!D124*0.06*ADMON!C124*'4'!A133,1*0)</f>
        <v>0</v>
      </c>
      <c r="C133" s="118">
        <f>IF(AND(ADMON!D124&gt;5,ADMON!D124&lt;16),(((ADMON!D124-5)*0.07)+0.3)*ADMON!C124*A133,1*0)</f>
        <v>0</v>
      </c>
      <c r="D133" s="118">
        <f>IF(ADMON!D124&gt;15,A133*ADMON!C124,1*0)</f>
        <v>0</v>
      </c>
      <c r="E133" s="118">
        <f t="shared" si="0"/>
        <v>0</v>
      </c>
      <c r="K133" s="108">
        <v>123</v>
      </c>
      <c r="L133" s="108">
        <v>61041</v>
      </c>
      <c r="M133" s="119" t="s">
        <v>235</v>
      </c>
      <c r="N133" s="108">
        <v>632</v>
      </c>
      <c r="O133" s="108"/>
      <c r="P133" s="108">
        <v>662</v>
      </c>
    </row>
    <row r="134" spans="1:16" ht="12.75" customHeight="1">
      <c r="A134" s="117">
        <f>+ADMON!B125-ADMON!A125</f>
        <v>0</v>
      </c>
      <c r="B134" s="118">
        <f>IF(ADMON!D125&lt;6,ADMON!D125*0.06*ADMON!C125*'4'!A134,1*0)</f>
        <v>0</v>
      </c>
      <c r="C134" s="118">
        <f>IF(AND(ADMON!D125&gt;5,ADMON!D125&lt;16),(((ADMON!D125-5)*0.07)+0.3)*ADMON!C125*A134,1*0)</f>
        <v>0</v>
      </c>
      <c r="D134" s="118">
        <f>IF(ADMON!D125&gt;15,A134*ADMON!C125,1*0)</f>
        <v>0</v>
      </c>
      <c r="E134" s="118">
        <f t="shared" si="0"/>
        <v>0</v>
      </c>
      <c r="K134" s="108">
        <v>124</v>
      </c>
      <c r="L134" s="108">
        <v>141536</v>
      </c>
      <c r="M134" s="119" t="s">
        <v>236</v>
      </c>
      <c r="N134" s="108">
        <v>632</v>
      </c>
      <c r="O134" s="108"/>
      <c r="P134" s="108">
        <v>662</v>
      </c>
    </row>
    <row r="135" spans="1:16" ht="12.75" customHeight="1">
      <c r="A135" s="117">
        <f>+ADMON!B126-ADMON!A126</f>
        <v>0</v>
      </c>
      <c r="B135" s="118">
        <f>IF(ADMON!D126&lt;6,ADMON!D126*0.06*ADMON!C126*'4'!A135,1*0)</f>
        <v>0</v>
      </c>
      <c r="C135" s="118">
        <f>IF(AND(ADMON!D126&gt;5,ADMON!D126&lt;16),(((ADMON!D126-5)*0.07)+0.3)*ADMON!C126*A135,1*0)</f>
        <v>0</v>
      </c>
      <c r="D135" s="118">
        <f>IF(ADMON!D126&gt;15,A135*ADMON!C126,1*0)</f>
        <v>0</v>
      </c>
      <c r="E135" s="118">
        <f t="shared" si="0"/>
        <v>0</v>
      </c>
      <c r="K135" s="108">
        <v>125</v>
      </c>
      <c r="L135" s="108">
        <v>141019</v>
      </c>
      <c r="M135" s="119" t="s">
        <v>237</v>
      </c>
      <c r="N135" s="108">
        <v>632</v>
      </c>
      <c r="O135" s="108"/>
      <c r="P135" s="108">
        <v>662</v>
      </c>
    </row>
    <row r="136" spans="1:16" ht="12.75" customHeight="1">
      <c r="A136" s="117">
        <f>+ADMON!B127-ADMON!A127</f>
        <v>0</v>
      </c>
      <c r="B136" s="118">
        <f>IF(ADMON!D127&lt;6,ADMON!D127*0.06*ADMON!C127*'4'!A136,1*0)</f>
        <v>0</v>
      </c>
      <c r="C136" s="118">
        <f>IF(AND(ADMON!D127&gt;5,ADMON!D127&lt;16),(((ADMON!D127-5)*0.07)+0.3)*ADMON!C127*A136,1*0)</f>
        <v>0</v>
      </c>
      <c r="D136" s="118">
        <f>IF(ADMON!D127&gt;15,A136*ADMON!C127,1*0)</f>
        <v>0</v>
      </c>
      <c r="E136" s="118">
        <f t="shared" si="0"/>
        <v>0</v>
      </c>
      <c r="K136" s="108">
        <v>126</v>
      </c>
      <c r="L136" s="108">
        <v>62521</v>
      </c>
      <c r="M136" s="119" t="s">
        <v>238</v>
      </c>
      <c r="N136" s="108">
        <v>545</v>
      </c>
      <c r="O136" s="108"/>
      <c r="P136" s="108">
        <v>571</v>
      </c>
    </row>
    <row r="137" spans="1:16" ht="12.75" customHeight="1">
      <c r="A137" s="117">
        <f>+ADMON!B128-ADMON!A128</f>
        <v>0</v>
      </c>
      <c r="B137" s="118">
        <f>IF(ADMON!D128&lt;6,ADMON!D128*0.06*ADMON!C128*'4'!A137,1*0)</f>
        <v>0</v>
      </c>
      <c r="C137" s="118">
        <f>IF(AND(ADMON!D128&gt;5,ADMON!D128&lt;16),(((ADMON!D128-5)*0.07)+0.3)*ADMON!C128*A137,1*0)</f>
        <v>0</v>
      </c>
      <c r="D137" s="118">
        <f>IF(ADMON!D128&gt;15,A137*ADMON!C128,1*0)</f>
        <v>0</v>
      </c>
      <c r="E137" s="118">
        <f t="shared" si="0"/>
        <v>0</v>
      </c>
      <c r="K137" s="108">
        <v>127</v>
      </c>
      <c r="L137" s="108">
        <v>151026</v>
      </c>
      <c r="M137" s="119" t="s">
        <v>239</v>
      </c>
      <c r="N137" s="108">
        <v>882</v>
      </c>
      <c r="O137" s="108"/>
      <c r="P137" s="108">
        <v>924</v>
      </c>
    </row>
    <row r="138" spans="1:16" ht="12.75" customHeight="1">
      <c r="A138" s="117">
        <f>+ADMON!B129-ADMON!A129</f>
        <v>0</v>
      </c>
      <c r="B138" s="118">
        <f>IF(ADMON!D129&lt;6,ADMON!D129*0.06*ADMON!C129*'4'!A138,1*0)</f>
        <v>0</v>
      </c>
      <c r="C138" s="118">
        <f>IF(AND(ADMON!D129&gt;5,ADMON!D129&lt;16),(((ADMON!D129-5)*0.07)+0.3)*ADMON!C129*A138,1*0)</f>
        <v>0</v>
      </c>
      <c r="D138" s="118">
        <f>IF(ADMON!D129&gt;15,A138*ADMON!C129,1*0)</f>
        <v>0</v>
      </c>
      <c r="E138" s="118">
        <f t="shared" si="0"/>
        <v>0</v>
      </c>
      <c r="K138" s="108">
        <v>128</v>
      </c>
      <c r="L138" s="108">
        <v>21526</v>
      </c>
      <c r="M138" s="119" t="s">
        <v>240</v>
      </c>
      <c r="N138" s="108">
        <v>817</v>
      </c>
      <c r="O138" s="108"/>
      <c r="P138" s="108">
        <v>856</v>
      </c>
    </row>
    <row r="139" spans="1:16" ht="12.75" customHeight="1">
      <c r="A139" s="117">
        <f>+ADMON!B130-ADMON!A130</f>
        <v>0</v>
      </c>
      <c r="B139" s="118">
        <f>IF(ADMON!D130&lt;6,ADMON!D130*0.06*ADMON!C130*'4'!A139,1*0)</f>
        <v>0</v>
      </c>
      <c r="C139" s="118">
        <f>IF(AND(ADMON!D130&gt;5,ADMON!D130&lt;16),(((ADMON!D130-5)*0.07)+0.3)*ADMON!C130*A139,1*0)</f>
        <v>0</v>
      </c>
      <c r="D139" s="118">
        <f>IF(ADMON!D130&gt;15,A139*ADMON!C130,1*0)</f>
        <v>0</v>
      </c>
      <c r="E139" s="118">
        <f t="shared" si="0"/>
        <v>0</v>
      </c>
      <c r="K139" s="108">
        <v>129</v>
      </c>
      <c r="L139" s="108">
        <v>22016</v>
      </c>
      <c r="M139" s="119" t="s">
        <v>241</v>
      </c>
      <c r="N139" s="108">
        <v>775</v>
      </c>
      <c r="O139" s="108"/>
      <c r="P139" s="108">
        <v>812</v>
      </c>
    </row>
    <row r="140" spans="1:16" ht="12.75" customHeight="1">
      <c r="A140" s="117">
        <f>+ADMON!B131-ADMON!A131</f>
        <v>0</v>
      </c>
      <c r="B140" s="118">
        <f>IF(ADMON!D131&lt;6,ADMON!D131*0.06*ADMON!C131*'4'!A140,1*0)</f>
        <v>0</v>
      </c>
      <c r="C140" s="118">
        <f>IF(AND(ADMON!D131&gt;5,ADMON!D131&lt;16),(((ADMON!D131-5)*0.07)+0.3)*ADMON!C131*A140,1*0)</f>
        <v>0</v>
      </c>
      <c r="D140" s="118">
        <f>IF(ADMON!D131&gt;15,A140*ADMON!C131,1*0)</f>
        <v>0</v>
      </c>
      <c r="E140" s="118">
        <f t="shared" si="0"/>
        <v>0</v>
      </c>
      <c r="K140" s="108">
        <v>130</v>
      </c>
      <c r="L140" s="108">
        <v>22017</v>
      </c>
      <c r="M140" s="119" t="s">
        <v>242</v>
      </c>
      <c r="N140" s="108">
        <v>817</v>
      </c>
      <c r="O140" s="108"/>
      <c r="P140" s="108">
        <v>856</v>
      </c>
    </row>
    <row r="141" spans="1:16" ht="12.75" customHeight="1">
      <c r="A141" s="117">
        <f>+ADMON!B132-ADMON!A132</f>
        <v>0</v>
      </c>
      <c r="B141" s="118">
        <f>IF(ADMON!D132&lt;6,ADMON!D132*0.06*ADMON!C132*'4'!A141,1*0)</f>
        <v>0</v>
      </c>
      <c r="C141" s="118">
        <f>IF(AND(ADMON!D132&gt;5,ADMON!D132&lt;16),(((ADMON!D132-5)*0.07)+0.3)*ADMON!C132*A141,1*0)</f>
        <v>0</v>
      </c>
      <c r="D141" s="118">
        <f>IF(ADMON!D132&gt;15,A141*ADMON!C132,1*0)</f>
        <v>0</v>
      </c>
      <c r="E141" s="118">
        <f t="shared" si="0"/>
        <v>0</v>
      </c>
      <c r="K141" s="108">
        <v>131</v>
      </c>
      <c r="L141" s="108">
        <v>111021</v>
      </c>
      <c r="M141" s="119" t="s">
        <v>243</v>
      </c>
      <c r="N141" s="108">
        <v>817</v>
      </c>
      <c r="O141" s="108"/>
      <c r="P141" s="108">
        <v>856</v>
      </c>
    </row>
    <row r="142" spans="1:16" ht="12.75" customHeight="1">
      <c r="A142" s="117">
        <f>+ADMON!B133-ADMON!A133</f>
        <v>0</v>
      </c>
      <c r="B142" s="118">
        <f>IF(ADMON!D133&lt;6,ADMON!D133*0.06*ADMON!C133*'4'!A142,1*0)</f>
        <v>0</v>
      </c>
      <c r="C142" s="118">
        <f>IF(AND(ADMON!D133&gt;5,ADMON!D133&lt;16),(((ADMON!D133-5)*0.07)+0.3)*ADMON!C133*A142,1*0)</f>
        <v>0</v>
      </c>
      <c r="D142" s="118">
        <f>IF(ADMON!D133&gt;15,A142*ADMON!C133,1*0)</f>
        <v>0</v>
      </c>
      <c r="E142" s="118">
        <f t="shared" si="0"/>
        <v>0</v>
      </c>
      <c r="K142" s="108">
        <v>132</v>
      </c>
      <c r="L142" s="108">
        <v>60516</v>
      </c>
      <c r="M142" s="119" t="s">
        <v>244</v>
      </c>
      <c r="N142" s="108">
        <v>775</v>
      </c>
      <c r="O142" s="108"/>
      <c r="P142" s="108">
        <v>812</v>
      </c>
    </row>
    <row r="143" spans="1:16" ht="12.75" customHeight="1">
      <c r="A143" s="117">
        <f>+ADMON!B134-ADMON!A134</f>
        <v>0</v>
      </c>
      <c r="B143" s="118">
        <f>IF(ADMON!D134&lt;6,ADMON!D134*0.06*ADMON!C134*'4'!A143,1*0)</f>
        <v>0</v>
      </c>
      <c r="C143" s="118">
        <f>IF(AND(ADMON!D134&gt;5,ADMON!D134&lt;16),(((ADMON!D134-5)*0.07)+0.3)*ADMON!C134*A143,1*0)</f>
        <v>0</v>
      </c>
      <c r="D143" s="118">
        <f>IF(ADMON!D134&gt;15,A143*ADMON!C134,1*0)</f>
        <v>0</v>
      </c>
      <c r="E143" s="118">
        <f t="shared" si="0"/>
        <v>0</v>
      </c>
      <c r="K143" s="108">
        <v>133</v>
      </c>
      <c r="L143" s="108">
        <v>60526</v>
      </c>
      <c r="M143" s="119" t="s">
        <v>245</v>
      </c>
      <c r="N143" s="108">
        <v>569</v>
      </c>
      <c r="O143" s="108"/>
      <c r="P143" s="108">
        <v>596</v>
      </c>
    </row>
    <row r="144" spans="1:16" ht="12.75" customHeight="1">
      <c r="A144" s="117">
        <f>+ADMON!B135-ADMON!A135</f>
        <v>0</v>
      </c>
      <c r="B144" s="118">
        <f>IF(ADMON!D135&lt;6,ADMON!D135*0.06*ADMON!C135*'4'!A144,1*0)</f>
        <v>0</v>
      </c>
      <c r="C144" s="118">
        <f>IF(AND(ADMON!D135&gt;5,ADMON!D135&lt;16),(((ADMON!D135-5)*0.07)+0.3)*ADMON!C135*A144,1*0)</f>
        <v>0</v>
      </c>
      <c r="D144" s="118">
        <f>IF(ADMON!D135&gt;15,A144*ADMON!C135,1*0)</f>
        <v>0</v>
      </c>
      <c r="E144" s="118">
        <f t="shared" si="0"/>
        <v>0</v>
      </c>
      <c r="K144" s="108">
        <v>134</v>
      </c>
      <c r="L144" s="108">
        <v>999994</v>
      </c>
      <c r="M144" s="119" t="s">
        <v>65</v>
      </c>
      <c r="N144" s="108">
        <v>0</v>
      </c>
      <c r="O144" s="108"/>
      <c r="P144" s="108">
        <v>0</v>
      </c>
    </row>
    <row r="145" spans="1:16" ht="12.75" customHeight="1">
      <c r="A145" s="117">
        <f>+ADMON!B136-ADMON!A136</f>
        <v>0</v>
      </c>
      <c r="B145" s="118">
        <f>IF(ADMON!D136&lt;6,ADMON!D136*0.06*ADMON!C136*'4'!A145,1*0)</f>
        <v>0</v>
      </c>
      <c r="C145" s="118">
        <f>IF(AND(ADMON!D136&gt;5,ADMON!D136&lt;16),(((ADMON!D136-5)*0.07)+0.3)*ADMON!C136*A145,1*0)</f>
        <v>0</v>
      </c>
      <c r="D145" s="118">
        <f>IF(ADMON!D136&gt;15,A145*ADMON!C136,1*0)</f>
        <v>0</v>
      </c>
      <c r="E145" s="118">
        <f t="shared" si="0"/>
        <v>0</v>
      </c>
      <c r="K145" s="108">
        <v>135</v>
      </c>
      <c r="L145" s="108">
        <v>999990</v>
      </c>
      <c r="M145" s="119" t="s">
        <v>246</v>
      </c>
      <c r="N145" s="108">
        <v>0</v>
      </c>
      <c r="O145" s="108"/>
      <c r="P145" s="108">
        <v>0</v>
      </c>
    </row>
    <row r="146" spans="1:16" ht="12.75" customHeight="1">
      <c r="A146" s="117">
        <f>+ADMON!B137-ADMON!A137</f>
        <v>0</v>
      </c>
      <c r="B146" s="118">
        <f>IF(ADMON!D137&lt;6,ADMON!D137*0.06*ADMON!C137*'4'!A146,1*0)</f>
        <v>0</v>
      </c>
      <c r="C146" s="118">
        <f>IF(AND(ADMON!D137&gt;5,ADMON!D137&lt;16),(((ADMON!D137-5)*0.07)+0.3)*ADMON!C137*A146,1*0)</f>
        <v>0</v>
      </c>
      <c r="D146" s="118">
        <f>IF(ADMON!D137&gt;15,A146*ADMON!C137,1*0)</f>
        <v>0</v>
      </c>
      <c r="E146" s="118">
        <f t="shared" si="0"/>
        <v>0</v>
      </c>
      <c r="K146" s="108">
        <v>136</v>
      </c>
      <c r="L146" s="108">
        <v>141021</v>
      </c>
      <c r="M146" s="119" t="s">
        <v>247</v>
      </c>
      <c r="N146" s="108">
        <v>545</v>
      </c>
      <c r="O146" s="108"/>
      <c r="P146" s="108">
        <v>571</v>
      </c>
    </row>
    <row r="147" spans="1:16" ht="12.75" customHeight="1">
      <c r="A147" s="117">
        <f>+ADMON!B138-ADMON!A138</f>
        <v>0</v>
      </c>
      <c r="B147" s="118">
        <f>IF(ADMON!D138&lt;6,ADMON!D138*0.06*ADMON!C138*'4'!A147,1*0)</f>
        <v>0</v>
      </c>
      <c r="C147" s="118">
        <f>IF(AND(ADMON!D138&gt;5,ADMON!D138&lt;16),(((ADMON!D138-5)*0.07)+0.3)*ADMON!C138*A147,1*0)</f>
        <v>0</v>
      </c>
      <c r="D147" s="118">
        <f>IF(ADMON!D138&gt;15,A147*ADMON!C138,1*0)</f>
        <v>0</v>
      </c>
      <c r="E147" s="118">
        <f t="shared" si="0"/>
        <v>0</v>
      </c>
      <c r="K147" s="108">
        <v>137</v>
      </c>
      <c r="L147" s="108">
        <v>141022</v>
      </c>
      <c r="M147" s="119" t="s">
        <v>248</v>
      </c>
      <c r="N147" s="108">
        <v>557</v>
      </c>
      <c r="O147" s="108"/>
      <c r="P147" s="108">
        <v>583</v>
      </c>
    </row>
    <row r="148" spans="1:16" ht="12.75" customHeight="1">
      <c r="A148" s="117">
        <f>+ADMON!B139-ADMON!A139</f>
        <v>0</v>
      </c>
      <c r="B148" s="118">
        <f>IF(ADMON!D139&lt;6,ADMON!D139*0.06*ADMON!C139*'4'!A148,1*0)</f>
        <v>0</v>
      </c>
      <c r="C148" s="118">
        <f>IF(AND(ADMON!D139&gt;5,ADMON!D139&lt;16),(((ADMON!D139-5)*0.07)+0.3)*ADMON!C139*A148,1*0)</f>
        <v>0</v>
      </c>
      <c r="D148" s="118">
        <f>IF(ADMON!D139&gt;15,A148*ADMON!C139,1*0)</f>
        <v>0</v>
      </c>
      <c r="E148" s="118">
        <f t="shared" si="0"/>
        <v>0</v>
      </c>
      <c r="K148" s="108">
        <v>138</v>
      </c>
      <c r="L148" s="108">
        <v>42026</v>
      </c>
      <c r="M148" s="119" t="s">
        <v>249</v>
      </c>
      <c r="N148" s="108">
        <v>602</v>
      </c>
      <c r="O148" s="108"/>
      <c r="P148" s="108">
        <v>631</v>
      </c>
    </row>
    <row r="149" spans="1:16" ht="12.75" customHeight="1">
      <c r="A149" s="117">
        <f>+ADMON!B140-ADMON!A140</f>
        <v>0</v>
      </c>
      <c r="B149" s="118">
        <f>IF(ADMON!D140&lt;6,ADMON!D140*0.06*ADMON!C140*'4'!A149,1*0)</f>
        <v>0</v>
      </c>
      <c r="C149" s="118">
        <f>IF(AND(ADMON!D140&gt;5,ADMON!D140&lt;16),(((ADMON!D140-5)*0.07)+0.3)*ADMON!C140*A149,1*0)</f>
        <v>0</v>
      </c>
      <c r="D149" s="118">
        <f>IF(ADMON!D140&gt;15,A149*ADMON!C140,1*0)</f>
        <v>0</v>
      </c>
      <c r="E149" s="118">
        <f t="shared" si="0"/>
        <v>0</v>
      </c>
      <c r="K149" s="108">
        <v>139</v>
      </c>
      <c r="L149" s="108">
        <v>42027</v>
      </c>
      <c r="M149" s="119" t="s">
        <v>250</v>
      </c>
      <c r="N149" s="108">
        <v>632</v>
      </c>
      <c r="O149" s="108"/>
      <c r="P149" s="108">
        <v>662</v>
      </c>
    </row>
    <row r="150" spans="1:16" ht="12.75" customHeight="1">
      <c r="A150" s="117">
        <f>+ADMON!B141-ADMON!A141</f>
        <v>0</v>
      </c>
      <c r="B150" s="118">
        <f>IF(ADMON!D141&lt;6,ADMON!D141*0.06*ADMON!C141*'4'!A150,1*0)</f>
        <v>0</v>
      </c>
      <c r="C150" s="118">
        <f>IF(AND(ADMON!D141&gt;5,ADMON!D141&lt;16),(((ADMON!D141-5)*0.07)+0.3)*ADMON!C141*A150,1*0)</f>
        <v>0</v>
      </c>
      <c r="D150" s="118">
        <f>IF(ADMON!D141&gt;15,A150*ADMON!C141,1*0)</f>
        <v>0</v>
      </c>
      <c r="E150" s="118">
        <f t="shared" si="0"/>
        <v>0</v>
      </c>
      <c r="K150" s="108">
        <v>140</v>
      </c>
      <c r="L150" s="108">
        <v>141015</v>
      </c>
      <c r="M150" s="119" t="s">
        <v>251</v>
      </c>
      <c r="N150" s="108">
        <v>533</v>
      </c>
      <c r="O150" s="108"/>
      <c r="P150" s="108">
        <v>558</v>
      </c>
    </row>
    <row r="151" spans="1:16" ht="12.75" customHeight="1">
      <c r="A151" s="117">
        <f>+ADMON!B142-ADMON!A142</f>
        <v>0</v>
      </c>
      <c r="B151" s="118">
        <f>IF(ADMON!D142&lt;6,ADMON!D142*0.06*ADMON!C142*'4'!A151,1*0)</f>
        <v>0</v>
      </c>
      <c r="C151" s="118">
        <f>IF(AND(ADMON!D142&gt;5,ADMON!D142&lt;16),(((ADMON!D142-5)*0.07)+0.3)*ADMON!C142*A151,1*0)</f>
        <v>0</v>
      </c>
      <c r="D151" s="118">
        <f>IF(ADMON!D142&gt;15,A151*ADMON!C142,1*0)</f>
        <v>0</v>
      </c>
      <c r="E151" s="118">
        <f t="shared" si="0"/>
        <v>0</v>
      </c>
      <c r="K151" s="108">
        <v>141</v>
      </c>
      <c r="L151" s="108">
        <v>61026</v>
      </c>
      <c r="M151" s="119" t="s">
        <v>252</v>
      </c>
      <c r="N151" s="108">
        <v>545</v>
      </c>
      <c r="O151" s="108"/>
      <c r="P151" s="108">
        <v>571</v>
      </c>
    </row>
    <row r="152" spans="1:16" ht="12.75" customHeight="1">
      <c r="A152" s="117">
        <f>+ADMON!B143-ADMON!A143</f>
        <v>0</v>
      </c>
      <c r="B152" s="118">
        <f>IF(ADMON!D143&lt;6,ADMON!D143*0.06*ADMON!C143*'4'!A152,1*0)</f>
        <v>0</v>
      </c>
      <c r="C152" s="118">
        <f>IF(AND(ADMON!D143&gt;5,ADMON!D143&lt;16),(((ADMON!D143-5)*0.07)+0.3)*ADMON!C143*A152,1*0)</f>
        <v>0</v>
      </c>
      <c r="D152" s="118">
        <f>IF(ADMON!D143&gt;15,A152*ADMON!C143,1*0)</f>
        <v>0</v>
      </c>
      <c r="E152" s="118">
        <f t="shared" si="0"/>
        <v>0</v>
      </c>
      <c r="K152" s="108">
        <v>142</v>
      </c>
      <c r="L152" s="108">
        <v>133016</v>
      </c>
      <c r="M152" s="119" t="s">
        <v>253</v>
      </c>
      <c r="N152" s="108">
        <v>545</v>
      </c>
      <c r="O152" s="108"/>
      <c r="P152" s="108">
        <v>571</v>
      </c>
    </row>
    <row r="153" spans="1:16" ht="12.75" customHeight="1">
      <c r="A153" s="117">
        <f>+ADMON!B144-ADMON!A144</f>
        <v>0</v>
      </c>
      <c r="B153" s="118">
        <f>IF(ADMON!D144&lt;6,ADMON!D144*0.06*ADMON!C144*'4'!A153,1*0)</f>
        <v>0</v>
      </c>
      <c r="C153" s="118">
        <f>IF(AND(ADMON!D144&gt;5,ADMON!D144&lt;16),(((ADMON!D144-5)*0.07)+0.3)*ADMON!C144*A153,1*0)</f>
        <v>0</v>
      </c>
      <c r="D153" s="118">
        <f>IF(ADMON!D144&gt;15,A153*ADMON!C144,1*0)</f>
        <v>0</v>
      </c>
      <c r="E153" s="118">
        <f t="shared" si="0"/>
        <v>0</v>
      </c>
      <c r="K153" s="108">
        <v>143</v>
      </c>
      <c r="L153" s="108">
        <v>21026</v>
      </c>
      <c r="M153" s="119" t="s">
        <v>254</v>
      </c>
      <c r="N153" s="108">
        <v>736</v>
      </c>
      <c r="O153" s="108"/>
      <c r="P153" s="108">
        <v>771</v>
      </c>
    </row>
    <row r="154" spans="1:16" ht="12.75" customHeight="1">
      <c r="A154" s="117">
        <f>+ADMON!B145-ADMON!A145</f>
        <v>0</v>
      </c>
      <c r="B154" s="118">
        <f>IF(ADMON!D145&lt;6,ADMON!D145*0.06*ADMON!C145*'4'!A154,1*0)</f>
        <v>0</v>
      </c>
      <c r="C154" s="118">
        <f>IF(AND(ADMON!D145&gt;5,ADMON!D145&lt;16),(((ADMON!D145-5)*0.07)+0.3)*ADMON!C145*A154,1*0)</f>
        <v>0</v>
      </c>
      <c r="D154" s="118">
        <f>IF(ADMON!D145&gt;15,A154*ADMON!C145,1*0)</f>
        <v>0</v>
      </c>
      <c r="E154" s="118">
        <f t="shared" si="0"/>
        <v>0</v>
      </c>
      <c r="K154" s="108">
        <v>144</v>
      </c>
      <c r="L154" s="108">
        <v>50521</v>
      </c>
      <c r="M154" s="119" t="s">
        <v>255</v>
      </c>
      <c r="N154" s="108">
        <v>736</v>
      </c>
      <c r="O154" s="108"/>
      <c r="P154" s="108">
        <v>771</v>
      </c>
    </row>
    <row r="155" spans="1:16" ht="12.75" customHeight="1">
      <c r="A155" s="117">
        <f>+ADMON!B146-ADMON!A146</f>
        <v>0</v>
      </c>
      <c r="B155" s="118">
        <f>IF(ADMON!D146&lt;6,ADMON!D146*0.06*ADMON!C146*'4'!A155,1*0)</f>
        <v>0</v>
      </c>
      <c r="C155" s="118">
        <f>IF(AND(ADMON!D146&gt;5,ADMON!D146&lt;16),(((ADMON!D146-5)*0.07)+0.3)*ADMON!C146*A155,1*0)</f>
        <v>0</v>
      </c>
      <c r="D155" s="118">
        <f>IF(ADMON!D146&gt;15,A155*ADMON!C146,1*0)</f>
        <v>0</v>
      </c>
      <c r="E155" s="118">
        <f t="shared" si="0"/>
        <v>0</v>
      </c>
      <c r="K155" s="108">
        <v>145</v>
      </c>
      <c r="L155" s="108">
        <v>142016</v>
      </c>
      <c r="M155" s="119" t="s">
        <v>256</v>
      </c>
      <c r="N155" s="108">
        <v>533</v>
      </c>
      <c r="O155" s="108"/>
      <c r="P155" s="108">
        <v>558</v>
      </c>
    </row>
    <row r="156" spans="1:16" ht="12.75" customHeight="1">
      <c r="A156" s="117">
        <f>+ADMON!B147-ADMON!A147</f>
        <v>0</v>
      </c>
      <c r="B156" s="118">
        <f>IF(ADMON!D147&lt;6,ADMON!D147*0.06*ADMON!C147*'4'!A156,1*0)</f>
        <v>0</v>
      </c>
      <c r="C156" s="118">
        <f>IF(AND(ADMON!D147&gt;5,ADMON!D147&lt;16),(((ADMON!D147-5)*0.07)+0.3)*ADMON!C147*A156,1*0)</f>
        <v>0</v>
      </c>
      <c r="D156" s="118">
        <f>IF(ADMON!D147&gt;15,A156*ADMON!C147,1*0)</f>
        <v>0</v>
      </c>
      <c r="E156" s="118">
        <f t="shared" si="0"/>
        <v>0</v>
      </c>
      <c r="K156" s="108">
        <v>146</v>
      </c>
      <c r="L156" s="108">
        <v>73021</v>
      </c>
      <c r="M156" s="119" t="s">
        <v>257</v>
      </c>
      <c r="N156" s="108">
        <v>1351</v>
      </c>
      <c r="O156" s="108"/>
      <c r="P156" s="108">
        <v>1415</v>
      </c>
    </row>
    <row r="157" spans="1:16" ht="12.75" customHeight="1">
      <c r="A157" s="117">
        <f>+ADMON!B148-ADMON!A148</f>
        <v>0</v>
      </c>
      <c r="B157" s="118">
        <f>IF(ADMON!D148&lt;6,ADMON!D148*0.06*ADMON!C148*'4'!A157,1*0)</f>
        <v>0</v>
      </c>
      <c r="C157" s="118">
        <f>IF(AND(ADMON!D148&gt;5,ADMON!D148&lt;16),(((ADMON!D148-5)*0.07)+0.3)*ADMON!C148*A157,1*0)</f>
        <v>0</v>
      </c>
      <c r="D157" s="118">
        <f>IF(ADMON!D148&gt;15,A157*ADMON!C148,1*0)</f>
        <v>0</v>
      </c>
      <c r="E157" s="118">
        <f t="shared" si="0"/>
        <v>0</v>
      </c>
      <c r="K157" s="108">
        <v>147</v>
      </c>
      <c r="L157" s="108">
        <v>121026</v>
      </c>
      <c r="M157" s="119" t="s">
        <v>258</v>
      </c>
      <c r="N157" s="108">
        <v>1351</v>
      </c>
      <c r="O157" s="108"/>
      <c r="P157" s="108">
        <v>1415</v>
      </c>
    </row>
    <row r="158" spans="1:16" ht="12.75" customHeight="1">
      <c r="A158" s="117">
        <f>+ADMON!B149-ADMON!A149</f>
        <v>0</v>
      </c>
      <c r="B158" s="118">
        <f>IF(ADMON!D149&lt;6,ADMON!D149*0.06*ADMON!C149*'4'!A158,1*0)</f>
        <v>0</v>
      </c>
      <c r="C158" s="118">
        <f>IF(AND(ADMON!D149&gt;5,ADMON!D149&lt;16),(((ADMON!D149-5)*0.07)+0.3)*ADMON!C149*A158,1*0)</f>
        <v>0</v>
      </c>
      <c r="D158" s="118">
        <f>IF(ADMON!D149&gt;15,A158*ADMON!C149,1*0)</f>
        <v>0</v>
      </c>
      <c r="E158" s="118">
        <f t="shared" si="0"/>
        <v>0</v>
      </c>
      <c r="K158" s="108">
        <v>148</v>
      </c>
      <c r="L158" s="108">
        <v>52537</v>
      </c>
      <c r="M158" s="119" t="s">
        <v>259</v>
      </c>
      <c r="N158" s="108">
        <v>1934</v>
      </c>
      <c r="O158" s="108"/>
      <c r="P158" s="108">
        <v>2027</v>
      </c>
    </row>
    <row r="159" spans="1:16" ht="12.75" customHeight="1">
      <c r="A159" s="117">
        <f>+ADMON!B150-ADMON!A150</f>
        <v>0</v>
      </c>
      <c r="B159" s="118">
        <f>IF(ADMON!D150&lt;6,ADMON!D150*0.06*ADMON!C150*'4'!A159,1*0)</f>
        <v>0</v>
      </c>
      <c r="C159" s="118">
        <f>IF(AND(ADMON!D150&gt;5,ADMON!D150&lt;16),(((ADMON!D150-5)*0.07)+0.3)*ADMON!C150*A159,1*0)</f>
        <v>0</v>
      </c>
      <c r="D159" s="118">
        <f>IF(ADMON!D150&gt;15,A159*ADMON!C150,1*0)</f>
        <v>0</v>
      </c>
      <c r="E159" s="118">
        <f t="shared" si="0"/>
        <v>0</v>
      </c>
      <c r="K159" s="108">
        <v>149</v>
      </c>
      <c r="L159" s="108">
        <v>31557</v>
      </c>
      <c r="M159" s="119" t="s">
        <v>260</v>
      </c>
      <c r="N159" s="108">
        <v>2144</v>
      </c>
      <c r="O159" s="108"/>
      <c r="P159" s="108">
        <v>2144</v>
      </c>
    </row>
    <row r="160" spans="1:16" ht="12.75" customHeight="1">
      <c r="A160" s="117">
        <f>+ADMON!B151-ADMON!A151</f>
        <v>0</v>
      </c>
      <c r="B160" s="118">
        <f>IF(ADMON!D151&lt;6,ADMON!D151*0.06*ADMON!C151*'4'!A160,1*0)</f>
        <v>0</v>
      </c>
      <c r="C160" s="118">
        <f>IF(AND(ADMON!D151&gt;5,ADMON!D151&lt;16),(((ADMON!D151-5)*0.07)+0.3)*ADMON!C151*A160,1*0)</f>
        <v>0</v>
      </c>
      <c r="D160" s="118">
        <f>IF(ADMON!D151&gt;15,A160*ADMON!C151,1*0)</f>
        <v>0</v>
      </c>
      <c r="E160" s="118">
        <f t="shared" si="0"/>
        <v>0</v>
      </c>
      <c r="K160" s="108">
        <v>150</v>
      </c>
      <c r="L160" s="108">
        <v>20531</v>
      </c>
      <c r="M160" s="119" t="s">
        <v>261</v>
      </c>
      <c r="N160" s="108">
        <v>1727</v>
      </c>
      <c r="O160" s="108"/>
      <c r="P160" s="108">
        <v>1810</v>
      </c>
    </row>
    <row r="161" spans="1:16" ht="12.75" customHeight="1">
      <c r="A161" s="117">
        <f>+ADMON!B152-ADMON!A152</f>
        <v>0</v>
      </c>
      <c r="B161" s="118">
        <f>IF(ADMON!D152&lt;6,ADMON!D152*0.06*ADMON!C152*'4'!A161,1*0)</f>
        <v>0</v>
      </c>
      <c r="C161" s="118">
        <f>IF(AND(ADMON!D152&gt;5,ADMON!D152&lt;16),(((ADMON!D152-5)*0.07)+0.3)*ADMON!C152*A161,1*0)</f>
        <v>0</v>
      </c>
      <c r="D161" s="118">
        <f>IF(ADMON!D152&gt;15,A161*ADMON!C152,1*0)</f>
        <v>0</v>
      </c>
      <c r="E161" s="118">
        <f t="shared" si="0"/>
        <v>0</v>
      </c>
      <c r="K161" s="108">
        <v>151</v>
      </c>
      <c r="L161" s="108">
        <v>92531</v>
      </c>
      <c r="M161" s="119" t="s">
        <v>262</v>
      </c>
      <c r="N161" s="108">
        <v>1727</v>
      </c>
      <c r="O161" s="108"/>
      <c r="P161" s="108">
        <v>1810</v>
      </c>
    </row>
    <row r="162" spans="1:16" ht="12.75" customHeight="1">
      <c r="A162" s="117">
        <f>+ADMON!B153-ADMON!A153</f>
        <v>0</v>
      </c>
      <c r="B162" s="118">
        <f>IF(ADMON!D153&lt;6,ADMON!D153*0.06*ADMON!C153*'4'!A162,1*0)</f>
        <v>0</v>
      </c>
      <c r="C162" s="118">
        <f>IF(AND(ADMON!D153&gt;5,ADMON!D153&lt;16),(((ADMON!D153-5)*0.07)+0.3)*ADMON!C153*A162,1*0)</f>
        <v>0</v>
      </c>
      <c r="D162" s="118">
        <f>IF(ADMON!D153&gt;15,A162*ADMON!C153,1*0)</f>
        <v>0</v>
      </c>
      <c r="E162" s="118">
        <f t="shared" si="0"/>
        <v>0</v>
      </c>
      <c r="K162" s="108">
        <v>152</v>
      </c>
      <c r="L162" s="108">
        <v>92532</v>
      </c>
      <c r="M162" s="119" t="s">
        <v>263</v>
      </c>
      <c r="N162" s="108">
        <v>1435</v>
      </c>
      <c r="O162" s="108"/>
      <c r="P162" s="108">
        <v>1538</v>
      </c>
    </row>
    <row r="163" spans="1:16" ht="12.75" customHeight="1">
      <c r="A163" s="117">
        <f>+ADMON!B154-ADMON!A154</f>
        <v>0</v>
      </c>
      <c r="B163" s="118">
        <f>IF(ADMON!D154&lt;6,ADMON!D154*0.06*ADMON!C154*'4'!A163,1*0)</f>
        <v>0</v>
      </c>
      <c r="C163" s="118">
        <f>IF(AND(ADMON!D154&gt;5,ADMON!D154&lt;16),(((ADMON!D154-5)*0.07)+0.3)*ADMON!C154*A163,1*0)</f>
        <v>0</v>
      </c>
      <c r="D163" s="118">
        <f>IF(ADMON!D154&gt;15,A163*ADMON!C154,1*0)</f>
        <v>0</v>
      </c>
      <c r="E163" s="118">
        <f t="shared" si="0"/>
        <v>0</v>
      </c>
      <c r="K163" s="108">
        <v>153</v>
      </c>
      <c r="L163" s="108">
        <v>92534</v>
      </c>
      <c r="M163" s="119" t="s">
        <v>263</v>
      </c>
      <c r="N163" s="108">
        <v>2358</v>
      </c>
      <c r="O163" s="108"/>
      <c r="P163" s="108">
        <v>2358</v>
      </c>
    </row>
    <row r="164" spans="1:16" ht="12.75" customHeight="1">
      <c r="A164" s="117">
        <f>+ADMON!B155-ADMON!A155</f>
        <v>0</v>
      </c>
      <c r="B164" s="118">
        <f>IF(ADMON!D155&lt;6,ADMON!D155*0.06*ADMON!C155*'4'!A164,1*0)</f>
        <v>0</v>
      </c>
      <c r="C164" s="118">
        <f>IF(AND(ADMON!D155&gt;5,ADMON!D155&lt;16),(((ADMON!D155-5)*0.07)+0.3)*ADMON!C155*A164,1*0)</f>
        <v>0</v>
      </c>
      <c r="D164" s="118">
        <f>IF(ADMON!D155&gt;15,A164*ADMON!C155,1*0)</f>
        <v>0</v>
      </c>
      <c r="E164" s="118">
        <f t="shared" si="0"/>
        <v>0</v>
      </c>
      <c r="K164" s="108">
        <v>154</v>
      </c>
      <c r="L164" s="108">
        <v>31526</v>
      </c>
      <c r="M164" s="119" t="s">
        <v>264</v>
      </c>
      <c r="N164" s="108">
        <v>1785</v>
      </c>
      <c r="O164" s="108"/>
      <c r="P164" s="108">
        <v>1878</v>
      </c>
    </row>
    <row r="165" spans="1:16" ht="12.75" customHeight="1">
      <c r="A165" s="117">
        <f>+ADMON!B156-ADMON!A156</f>
        <v>0</v>
      </c>
      <c r="B165" s="118">
        <f>IF(ADMON!D156&lt;6,ADMON!D156*0.06*ADMON!C156*'4'!A165,1*0)</f>
        <v>0</v>
      </c>
      <c r="C165" s="118">
        <f>IF(AND(ADMON!D156&gt;5,ADMON!D156&lt;16),(((ADMON!D156-5)*0.07)+0.3)*ADMON!C156*A165,1*0)</f>
        <v>0</v>
      </c>
      <c r="D165" s="118">
        <f>IF(ADMON!D156&gt;15,A165*ADMON!C156,1*0)</f>
        <v>0</v>
      </c>
      <c r="E165" s="118">
        <f t="shared" si="0"/>
        <v>0</v>
      </c>
      <c r="K165" s="108">
        <v>155</v>
      </c>
      <c r="L165" s="108">
        <v>122521</v>
      </c>
      <c r="M165" s="119" t="s">
        <v>265</v>
      </c>
      <c r="N165" s="108">
        <v>1569</v>
      </c>
      <c r="O165" s="108"/>
      <c r="P165" s="108">
        <v>1644</v>
      </c>
    </row>
    <row r="166" spans="1:16" ht="12.75" customHeight="1">
      <c r="A166" s="117">
        <f>+ADMON!B157-ADMON!A157</f>
        <v>0</v>
      </c>
      <c r="B166" s="118">
        <f>IF(ADMON!D157&lt;6,ADMON!D157*0.06*ADMON!C157*'4'!A166,1*0)</f>
        <v>0</v>
      </c>
      <c r="C166" s="118">
        <f>IF(AND(ADMON!D157&gt;5,ADMON!D157&lt;16),(((ADMON!D157-5)*0.07)+0.3)*ADMON!C157*A166,1*0)</f>
        <v>0</v>
      </c>
      <c r="D166" s="118">
        <f>IF(ADMON!D157&gt;15,A166*ADMON!C157,1*0)</f>
        <v>0</v>
      </c>
      <c r="E166" s="118">
        <f t="shared" si="0"/>
        <v>0</v>
      </c>
      <c r="K166" s="108">
        <v>156</v>
      </c>
      <c r="L166" s="108">
        <v>31531</v>
      </c>
      <c r="M166" s="119" t="s">
        <v>266</v>
      </c>
      <c r="N166" s="108">
        <v>1934</v>
      </c>
      <c r="O166" s="108"/>
      <c r="P166" s="108">
        <v>2027</v>
      </c>
    </row>
    <row r="167" spans="1:16" ht="12.75" customHeight="1">
      <c r="A167" s="117">
        <f>+ADMON!B158-ADMON!A158</f>
        <v>0</v>
      </c>
      <c r="B167" s="118">
        <f>IF(ADMON!D158&lt;6,ADMON!D158*0.06*ADMON!C158*'4'!A167,1*0)</f>
        <v>0</v>
      </c>
      <c r="C167" s="118">
        <f>IF(AND(ADMON!D158&gt;5,ADMON!D158&lt;16),(((ADMON!D158-5)*0.07)+0.3)*ADMON!C158*A167,1*0)</f>
        <v>0</v>
      </c>
      <c r="D167" s="118">
        <f>IF(ADMON!D158&gt;15,A167*ADMON!C158,1*0)</f>
        <v>0</v>
      </c>
      <c r="E167" s="118">
        <f t="shared" si="0"/>
        <v>0</v>
      </c>
      <c r="K167" s="108">
        <v>157</v>
      </c>
      <c r="L167" s="108">
        <v>22036</v>
      </c>
      <c r="M167" s="119" t="s">
        <v>267</v>
      </c>
      <c r="N167" s="108">
        <v>1727</v>
      </c>
      <c r="O167" s="108"/>
      <c r="P167" s="108">
        <v>1810</v>
      </c>
    </row>
    <row r="168" spans="1:16" ht="12.75" customHeight="1">
      <c r="A168" s="117">
        <f>+ADMON!B159-ADMON!A159</f>
        <v>0</v>
      </c>
      <c r="B168" s="118">
        <f>IF(ADMON!D159&lt;6,ADMON!D159*0.06*ADMON!C159*'4'!A168,1*0)</f>
        <v>0</v>
      </c>
      <c r="C168" s="118">
        <f>IF(AND(ADMON!D159&gt;5,ADMON!D159&lt;16),(((ADMON!D159-5)*0.07)+0.3)*ADMON!C159*A168,1*0)</f>
        <v>0</v>
      </c>
      <c r="D168" s="118">
        <f>IF(ADMON!D159&gt;15,A168*ADMON!C159,1*0)</f>
        <v>0</v>
      </c>
      <c r="E168" s="118">
        <f t="shared" si="0"/>
        <v>0</v>
      </c>
      <c r="K168" s="108">
        <v>158</v>
      </c>
      <c r="L168" s="108">
        <v>30526</v>
      </c>
      <c r="M168" s="119" t="s">
        <v>268</v>
      </c>
      <c r="N168" s="108">
        <v>2144</v>
      </c>
      <c r="O168" s="108"/>
      <c r="P168" s="108">
        <v>2144</v>
      </c>
    </row>
    <row r="169" spans="1:16" ht="12.75" customHeight="1">
      <c r="A169" s="117">
        <f>+ADMON!B160-ADMON!A160</f>
        <v>0</v>
      </c>
      <c r="B169" s="118">
        <f>IF(ADMON!D160&lt;6,ADMON!D160*0.06*ADMON!C160*'4'!A169,1*0)</f>
        <v>0</v>
      </c>
      <c r="C169" s="118">
        <f>IF(AND(ADMON!D160&gt;5,ADMON!D160&lt;16),(((ADMON!D160-5)*0.07)+0.3)*ADMON!C160*A169,1*0)</f>
        <v>0</v>
      </c>
      <c r="D169" s="118">
        <f>IF(ADMON!D160&gt;15,A169*ADMON!C160,1*0)</f>
        <v>0</v>
      </c>
      <c r="E169" s="118">
        <f t="shared" si="0"/>
        <v>0</v>
      </c>
      <c r="K169" s="108">
        <v>159</v>
      </c>
      <c r="L169" s="108">
        <v>70518</v>
      </c>
      <c r="M169" s="119" t="s">
        <v>269</v>
      </c>
      <c r="N169" s="108">
        <v>943</v>
      </c>
      <c r="O169" s="108"/>
      <c r="P169" s="108">
        <v>988</v>
      </c>
    </row>
    <row r="170" spans="1:16" ht="12.75" customHeight="1">
      <c r="A170" s="117">
        <f>+ADMON!B161-ADMON!A161</f>
        <v>0</v>
      </c>
      <c r="B170" s="118">
        <f>IF(ADMON!D161&lt;6,ADMON!D161*0.06*ADMON!C161*'4'!A170,1*0)</f>
        <v>0</v>
      </c>
      <c r="C170" s="118">
        <f>IF(AND(ADMON!D161&gt;5,ADMON!D161&lt;16),(((ADMON!D161-5)*0.07)+0.3)*ADMON!C161*A170,1*0)</f>
        <v>0</v>
      </c>
      <c r="D170" s="118">
        <f>IF(ADMON!D161&gt;15,A170*ADMON!C161,1*0)</f>
        <v>0</v>
      </c>
      <c r="E170" s="118">
        <f t="shared" si="0"/>
        <v>0</v>
      </c>
      <c r="K170" s="108">
        <v>160</v>
      </c>
      <c r="L170" s="108">
        <v>71526</v>
      </c>
      <c r="M170" s="119" t="s">
        <v>270</v>
      </c>
      <c r="N170" s="108">
        <v>1934</v>
      </c>
      <c r="O170" s="108"/>
      <c r="P170" s="108">
        <v>2027</v>
      </c>
    </row>
    <row r="171" spans="1:16" ht="12.75" customHeight="1">
      <c r="A171" s="117">
        <f>+ADMON!B162-ADMON!A162</f>
        <v>0</v>
      </c>
      <c r="B171" s="118">
        <f>IF(ADMON!D162&lt;6,ADMON!D162*0.06*ADMON!C162*'4'!A171,1*0)</f>
        <v>0</v>
      </c>
      <c r="C171" s="118">
        <f>IF(AND(ADMON!D162&gt;5,ADMON!D162&lt;16),(((ADMON!D162-5)*0.07)+0.3)*ADMON!C162*A171,1*0)</f>
        <v>0</v>
      </c>
      <c r="D171" s="118">
        <f>IF(ADMON!D162&gt;15,A171*ADMON!C162,1*0)</f>
        <v>0</v>
      </c>
      <c r="E171" s="118">
        <f t="shared" si="0"/>
        <v>0</v>
      </c>
      <c r="K171" s="108">
        <v>161</v>
      </c>
      <c r="L171" s="108">
        <v>61056</v>
      </c>
      <c r="M171" s="119" t="s">
        <v>271</v>
      </c>
      <c r="N171" s="108">
        <v>1153</v>
      </c>
      <c r="O171" s="108"/>
      <c r="P171" s="108">
        <v>1208</v>
      </c>
    </row>
    <row r="172" spans="1:16" ht="12.75" customHeight="1">
      <c r="A172" s="117">
        <f>+ADMON!B163-ADMON!A163</f>
        <v>0</v>
      </c>
      <c r="B172" s="118">
        <f>IF(ADMON!D163&lt;6,ADMON!D163*0.06*ADMON!C163*'4'!A172,1*0)</f>
        <v>0</v>
      </c>
      <c r="C172" s="118">
        <f>IF(AND(ADMON!D163&gt;5,ADMON!D163&lt;16),(((ADMON!D163-5)*0.07)+0.3)*ADMON!C163*A172,1*0)</f>
        <v>0</v>
      </c>
      <c r="D172" s="118">
        <f>IF(ADMON!D163&gt;15,A172*ADMON!C163,1*0)</f>
        <v>0</v>
      </c>
      <c r="E172" s="118">
        <f t="shared" si="0"/>
        <v>0</v>
      </c>
      <c r="K172" s="108">
        <v>162</v>
      </c>
      <c r="L172" s="108">
        <v>31041</v>
      </c>
      <c r="M172" s="119" t="s">
        <v>272</v>
      </c>
      <c r="N172" s="108">
        <v>2469</v>
      </c>
      <c r="O172" s="108"/>
      <c r="P172" s="108">
        <v>2469</v>
      </c>
    </row>
    <row r="173" spans="1:16" ht="12.75" customHeight="1">
      <c r="A173" s="117">
        <f>+ADMON!B164-ADMON!A164</f>
        <v>0</v>
      </c>
      <c r="B173" s="118">
        <f>IF(ADMON!D164&lt;6,ADMON!D164*0.06*ADMON!C164*'4'!A173,1*0)</f>
        <v>0</v>
      </c>
      <c r="C173" s="118">
        <f>IF(AND(ADMON!D164&gt;5,ADMON!D164&lt;16),(((ADMON!D164-5)*0.07)+0.3)*ADMON!C164*A173,1*0)</f>
        <v>0</v>
      </c>
      <c r="D173" s="118">
        <f>IF(ADMON!D164&gt;15,A173*ADMON!C164,1*0)</f>
        <v>0</v>
      </c>
      <c r="E173" s="118">
        <f t="shared" si="0"/>
        <v>0</v>
      </c>
      <c r="K173" s="108">
        <v>163</v>
      </c>
      <c r="L173" s="108">
        <v>31561</v>
      </c>
      <c r="M173" s="119" t="s">
        <v>273</v>
      </c>
      <c r="N173" s="108">
        <v>1351</v>
      </c>
      <c r="O173" s="108"/>
      <c r="P173" s="108">
        <v>1415</v>
      </c>
    </row>
    <row r="174" spans="1:16" ht="12.75" customHeight="1">
      <c r="A174" s="117">
        <f>+ADMON!B165-ADMON!A165</f>
        <v>0</v>
      </c>
      <c r="B174" s="118">
        <f>IF(ADMON!D165&lt;6,ADMON!D165*0.06*ADMON!C165*'4'!A174,1*0)</f>
        <v>0</v>
      </c>
      <c r="C174" s="118">
        <f>IF(AND(ADMON!D165&gt;5,ADMON!D165&lt;16),(((ADMON!D165-5)*0.07)+0.3)*ADMON!C165*A174,1*0)</f>
        <v>0</v>
      </c>
      <c r="D174" s="118">
        <f>IF(ADMON!D165&gt;15,A174*ADMON!C165,1*0)</f>
        <v>0</v>
      </c>
      <c r="E174" s="118">
        <f t="shared" si="0"/>
        <v>0</v>
      </c>
      <c r="K174" s="108">
        <v>164</v>
      </c>
      <c r="L174" s="108">
        <v>52031</v>
      </c>
      <c r="M174" s="119" t="s">
        <v>274</v>
      </c>
      <c r="N174" s="108">
        <v>1569</v>
      </c>
      <c r="O174" s="108"/>
      <c r="P174" s="108">
        <v>1644</v>
      </c>
    </row>
    <row r="175" spans="1:16" ht="12.75" customHeight="1">
      <c r="A175" s="117">
        <f>+ADMON!B166-ADMON!A166</f>
        <v>0</v>
      </c>
      <c r="B175" s="118">
        <f>IF(ADMON!D166&lt;6,ADMON!D166*0.06*ADMON!C166*'4'!A175,1*0)</f>
        <v>0</v>
      </c>
      <c r="C175" s="118">
        <f>IF(AND(ADMON!D166&gt;5,ADMON!D166&lt;16),(((ADMON!D166-5)*0.07)+0.3)*ADMON!C166*A175,1*0)</f>
        <v>0</v>
      </c>
      <c r="D175" s="118">
        <f>IF(ADMON!D166&gt;15,A175*ADMON!C166,1*0)</f>
        <v>0</v>
      </c>
      <c r="E175" s="118">
        <f t="shared" si="0"/>
        <v>0</v>
      </c>
      <c r="K175" s="108">
        <v>165</v>
      </c>
      <c r="L175" s="108">
        <v>151516</v>
      </c>
      <c r="M175" s="119" t="s">
        <v>275</v>
      </c>
      <c r="N175" s="108">
        <v>1351</v>
      </c>
      <c r="O175" s="108"/>
      <c r="P175" s="108">
        <v>1415</v>
      </c>
    </row>
    <row r="176" spans="1:16" ht="12.75" customHeight="1">
      <c r="A176" s="117">
        <f>+ADMON!B167-ADMON!A167</f>
        <v>0</v>
      </c>
      <c r="B176" s="118">
        <f>IF(ADMON!D167&lt;6,ADMON!D167*0.06*ADMON!C167*'4'!A176,1*0)</f>
        <v>0</v>
      </c>
      <c r="C176" s="118">
        <f>IF(AND(ADMON!D167&gt;5,ADMON!D167&lt;16),(((ADMON!D167-5)*0.07)+0.3)*ADMON!C167*A176,1*0)</f>
        <v>0</v>
      </c>
      <c r="D176" s="118">
        <f>IF(ADMON!D167&gt;15,A176*ADMON!C167,1*0)</f>
        <v>0</v>
      </c>
      <c r="E176" s="118">
        <f t="shared" si="0"/>
        <v>0</v>
      </c>
      <c r="K176" s="108">
        <v>166</v>
      </c>
      <c r="L176" s="108">
        <v>101016</v>
      </c>
      <c r="M176" s="119" t="s">
        <v>276</v>
      </c>
      <c r="N176" s="108">
        <v>1934</v>
      </c>
      <c r="O176" s="108"/>
      <c r="P176" s="108">
        <v>2027</v>
      </c>
    </row>
    <row r="177" spans="1:16" ht="12.75" customHeight="1">
      <c r="A177" s="117">
        <f>+ADMON!B168-ADMON!A168</f>
        <v>0</v>
      </c>
      <c r="B177" s="118">
        <f>IF(ADMON!D168&lt;6,ADMON!D168*0.06*ADMON!C168*'4'!A177,1*0)</f>
        <v>0</v>
      </c>
      <c r="C177" s="118">
        <f>IF(AND(ADMON!D168&gt;5,ADMON!D168&lt;16),(((ADMON!D168-5)*0.07)+0.3)*ADMON!C168*A177,1*0)</f>
        <v>0</v>
      </c>
      <c r="D177" s="118">
        <f>IF(ADMON!D168&gt;15,A177*ADMON!C168,1*0)</f>
        <v>0</v>
      </c>
      <c r="E177" s="118">
        <f t="shared" si="0"/>
        <v>0</v>
      </c>
      <c r="K177" s="108">
        <v>167</v>
      </c>
      <c r="L177" s="108">
        <v>31566</v>
      </c>
      <c r="M177" s="119" t="s">
        <v>277</v>
      </c>
      <c r="N177" s="108">
        <v>2144</v>
      </c>
      <c r="O177" s="108"/>
      <c r="P177" s="108">
        <v>2144</v>
      </c>
    </row>
    <row r="178" spans="1:16" ht="12.75" customHeight="1">
      <c r="A178" s="117">
        <f>+ADMON!B169-ADMON!A169</f>
        <v>0</v>
      </c>
      <c r="B178" s="118">
        <f>IF(ADMON!D169&lt;6,ADMON!D169*0.06*ADMON!C169*'4'!A178,1*0)</f>
        <v>0</v>
      </c>
      <c r="C178" s="118">
        <f>IF(AND(ADMON!D169&gt;5,ADMON!D169&lt;16),(((ADMON!D169-5)*0.07)+0.3)*ADMON!C169*A178,1*0)</f>
        <v>0</v>
      </c>
      <c r="D178" s="118">
        <f>IF(ADMON!D169&gt;15,A178*ADMON!C169,1*0)</f>
        <v>0</v>
      </c>
      <c r="E178" s="118">
        <f t="shared" si="0"/>
        <v>0</v>
      </c>
      <c r="K178" s="108">
        <v>168</v>
      </c>
      <c r="L178" s="108">
        <v>51536</v>
      </c>
      <c r="M178" s="119" t="s">
        <v>278</v>
      </c>
      <c r="N178" s="108">
        <v>1727</v>
      </c>
      <c r="O178" s="108"/>
      <c r="P178" s="108">
        <v>1810</v>
      </c>
    </row>
    <row r="179" spans="1:16" ht="12.75" customHeight="1">
      <c r="A179" s="117">
        <f>+ADMON!B170-ADMON!A170</f>
        <v>0</v>
      </c>
      <c r="B179" s="118">
        <f>IF(ADMON!D170&lt;6,ADMON!D170*0.06*ADMON!C170*'4'!A179,1*0)</f>
        <v>0</v>
      </c>
      <c r="C179" s="118">
        <f>IF(AND(ADMON!D170&gt;5,ADMON!D170&lt;16),(((ADMON!D170-5)*0.07)+0.3)*ADMON!C170*A179,1*0)</f>
        <v>0</v>
      </c>
      <c r="D179" s="118">
        <f>IF(ADMON!D170&gt;15,A179*ADMON!C170,1*0)</f>
        <v>0</v>
      </c>
      <c r="E179" s="118">
        <f t="shared" si="0"/>
        <v>0</v>
      </c>
      <c r="K179" s="108">
        <v>169</v>
      </c>
      <c r="L179" s="108">
        <v>42528</v>
      </c>
      <c r="M179" s="119" t="s">
        <v>279</v>
      </c>
      <c r="N179" s="108">
        <v>2358</v>
      </c>
      <c r="O179" s="108"/>
      <c r="P179" s="108">
        <v>2358</v>
      </c>
    </row>
    <row r="180" spans="1:16" ht="12.75" customHeight="1">
      <c r="A180" s="117">
        <f>+ADMON!B171-ADMON!A171</f>
        <v>0</v>
      </c>
      <c r="B180" s="118">
        <f>IF(ADMON!D171&lt;6,ADMON!D171*0.06*ADMON!C171*'4'!A180,1*0)</f>
        <v>0</v>
      </c>
      <c r="C180" s="118">
        <f>IF(AND(ADMON!D171&gt;5,ADMON!D171&lt;16),(((ADMON!D171-5)*0.07)+0.3)*ADMON!C171*A180,1*0)</f>
        <v>0</v>
      </c>
      <c r="D180" s="118">
        <f>IF(ADMON!D171&gt;15,A180*ADMON!C171,1*0)</f>
        <v>0</v>
      </c>
      <c r="E180" s="118">
        <f t="shared" si="0"/>
        <v>0</v>
      </c>
      <c r="K180" s="108">
        <v>170</v>
      </c>
      <c r="L180" s="108">
        <v>52536</v>
      </c>
      <c r="M180" s="119" t="s">
        <v>280</v>
      </c>
      <c r="N180" s="108">
        <v>1569</v>
      </c>
      <c r="O180" s="108"/>
      <c r="P180" s="108">
        <v>1644</v>
      </c>
    </row>
    <row r="181" spans="1:16" ht="12.75" customHeight="1">
      <c r="A181" s="117">
        <f>+ADMON!B172-ADMON!A172</f>
        <v>0</v>
      </c>
      <c r="B181" s="118">
        <f>IF(ADMON!D172&lt;6,ADMON!D172*0.06*ADMON!C172*'4'!A181,1*0)</f>
        <v>0</v>
      </c>
      <c r="C181" s="118">
        <f>IF(AND(ADMON!D172&gt;5,ADMON!D172&lt;16),(((ADMON!D172-5)*0.07)+0.3)*ADMON!C172*A181,1*0)</f>
        <v>0</v>
      </c>
      <c r="D181" s="118">
        <f>IF(ADMON!D172&gt;15,A181*ADMON!C172,1*0)</f>
        <v>0</v>
      </c>
      <c r="E181" s="118">
        <f t="shared" si="0"/>
        <v>0</v>
      </c>
      <c r="K181" s="108">
        <v>171</v>
      </c>
      <c r="L181" s="108">
        <v>42526</v>
      </c>
      <c r="M181" s="119" t="s">
        <v>281</v>
      </c>
      <c r="N181" s="108">
        <v>1435</v>
      </c>
      <c r="O181" s="108"/>
      <c r="P181" s="108">
        <v>1538</v>
      </c>
    </row>
    <row r="182" spans="1:16" ht="12.75" customHeight="1">
      <c r="A182" s="117">
        <f>+ADMON!B173-ADMON!A173</f>
        <v>0</v>
      </c>
      <c r="B182" s="118">
        <f>IF(ADMON!D173&lt;6,ADMON!D173*0.06*ADMON!C173*'4'!A182,1*0)</f>
        <v>0</v>
      </c>
      <c r="C182" s="118">
        <f>IF(AND(ADMON!D173&gt;5,ADMON!D173&lt;16),(((ADMON!D173-5)*0.07)+0.3)*ADMON!C173*A182,1*0)</f>
        <v>0</v>
      </c>
      <c r="D182" s="118">
        <f>IF(ADMON!D173&gt;15,A182*ADMON!C173,1*0)</f>
        <v>0</v>
      </c>
      <c r="E182" s="118">
        <f t="shared" si="0"/>
        <v>0</v>
      </c>
      <c r="K182" s="108">
        <v>172</v>
      </c>
      <c r="L182" s="108">
        <v>42076</v>
      </c>
      <c r="M182" s="119" t="s">
        <v>282</v>
      </c>
      <c r="N182" s="108">
        <v>1934</v>
      </c>
      <c r="O182" s="108"/>
      <c r="P182" s="108">
        <v>2027</v>
      </c>
    </row>
    <row r="183" spans="1:16" ht="12.75" customHeight="1">
      <c r="A183" s="117">
        <f>+ADMON!B174-ADMON!A174</f>
        <v>0</v>
      </c>
      <c r="B183" s="118">
        <f>IF(ADMON!D174&lt;6,ADMON!D174*0.06*ADMON!C174*'4'!A183,1*0)</f>
        <v>0</v>
      </c>
      <c r="C183" s="118">
        <f>IF(AND(ADMON!D174&gt;5,ADMON!D174&lt;16),(((ADMON!D174-5)*0.07)+0.3)*ADMON!C174*A183,1*0)</f>
        <v>0</v>
      </c>
      <c r="D183" s="118">
        <f>IF(ADMON!D174&gt;15,A183*ADMON!C174,1*0)</f>
        <v>0</v>
      </c>
      <c r="E183" s="118">
        <f t="shared" si="0"/>
        <v>0</v>
      </c>
      <c r="K183" s="108">
        <v>173</v>
      </c>
      <c r="L183" s="108">
        <v>111521</v>
      </c>
      <c r="M183" s="119" t="s">
        <v>283</v>
      </c>
      <c r="N183" s="108">
        <v>1569</v>
      </c>
      <c r="O183" s="108"/>
      <c r="P183" s="108">
        <v>1644</v>
      </c>
    </row>
    <row r="184" spans="1:16" ht="12.75" customHeight="1">
      <c r="A184" s="117">
        <f>+ADMON!B175-ADMON!A175</f>
        <v>0</v>
      </c>
      <c r="B184" s="118">
        <f>IF(ADMON!D175&lt;6,ADMON!D175*0.06*ADMON!C175*'4'!A184,1*0)</f>
        <v>0</v>
      </c>
      <c r="C184" s="118">
        <f>IF(AND(ADMON!D175&gt;5,ADMON!D175&lt;16),(((ADMON!D175-5)*0.07)+0.3)*ADMON!C175*A184,1*0)</f>
        <v>0</v>
      </c>
      <c r="D184" s="118">
        <f>IF(ADMON!D175&gt;15,A184*ADMON!C175,1*0)</f>
        <v>0</v>
      </c>
      <c r="E184" s="118">
        <f t="shared" si="0"/>
        <v>0</v>
      </c>
      <c r="K184" s="108">
        <v>174</v>
      </c>
      <c r="L184" s="108">
        <v>111522</v>
      </c>
      <c r="M184" s="119" t="s">
        <v>284</v>
      </c>
      <c r="N184" s="108">
        <v>1934</v>
      </c>
      <c r="O184" s="108"/>
      <c r="P184" s="108">
        <v>2027</v>
      </c>
    </row>
    <row r="185" spans="1:16" ht="12.75" customHeight="1">
      <c r="A185" s="117">
        <f>+ADMON!B176-ADMON!A176</f>
        <v>0</v>
      </c>
      <c r="B185" s="118">
        <f>IF(ADMON!D176&lt;6,ADMON!D176*0.06*ADMON!C176*'4'!A185,1*0)</f>
        <v>0</v>
      </c>
      <c r="C185" s="118">
        <f>IF(AND(ADMON!D176&gt;5,ADMON!D176&lt;16),(((ADMON!D176-5)*0.07)+0.3)*ADMON!C176*A185,1*0)</f>
        <v>0</v>
      </c>
      <c r="D185" s="118">
        <f>IF(ADMON!D176&gt;15,A185*ADMON!C176,1*0)</f>
        <v>0</v>
      </c>
      <c r="E185" s="118">
        <f t="shared" si="0"/>
        <v>0</v>
      </c>
      <c r="K185" s="108">
        <v>175</v>
      </c>
      <c r="L185" s="108">
        <v>61046</v>
      </c>
      <c r="M185" s="119" t="s">
        <v>285</v>
      </c>
      <c r="N185" s="108">
        <v>817</v>
      </c>
      <c r="O185" s="108"/>
      <c r="P185" s="108">
        <v>856</v>
      </c>
    </row>
    <row r="186" spans="1:16" ht="12.75" customHeight="1">
      <c r="A186" s="117">
        <f>+ADMON!B177-ADMON!A177</f>
        <v>0</v>
      </c>
      <c r="B186" s="118">
        <f>IF(ADMON!D177&lt;6,ADMON!D177*0.06*ADMON!C177*'4'!A186,1*0)</f>
        <v>0</v>
      </c>
      <c r="C186" s="118">
        <f>IF(AND(ADMON!D177&gt;5,ADMON!D177&lt;16),(((ADMON!D177-5)*0.07)+0.3)*ADMON!C177*A186,1*0)</f>
        <v>0</v>
      </c>
      <c r="D186" s="118">
        <f>IF(ADMON!D177&gt;15,A186*ADMON!C177,1*0)</f>
        <v>0</v>
      </c>
      <c r="E186" s="118">
        <f t="shared" si="0"/>
        <v>0</v>
      </c>
      <c r="K186" s="108">
        <v>176</v>
      </c>
      <c r="L186" s="108">
        <v>61047</v>
      </c>
      <c r="M186" s="119" t="s">
        <v>286</v>
      </c>
      <c r="N186" s="108">
        <v>882</v>
      </c>
      <c r="O186" s="108"/>
      <c r="P186" s="108">
        <v>924</v>
      </c>
    </row>
    <row r="187" spans="1:16" ht="12.75" customHeight="1">
      <c r="A187" s="117">
        <f>+ADMON!B178-ADMON!A178</f>
        <v>0</v>
      </c>
      <c r="B187" s="118">
        <f>IF(ADMON!D178&lt;6,ADMON!D178*0.06*ADMON!C178*'4'!A187,1*0)</f>
        <v>0</v>
      </c>
      <c r="C187" s="118">
        <f>IF(AND(ADMON!D178&gt;5,ADMON!D178&lt;16),(((ADMON!D178-5)*0.07)+0.3)*ADMON!C178*A187,1*0)</f>
        <v>0</v>
      </c>
      <c r="D187" s="118">
        <f>IF(ADMON!D178&gt;15,A187*ADMON!C178,1*0)</f>
        <v>0</v>
      </c>
      <c r="E187" s="118">
        <f t="shared" si="0"/>
        <v>0</v>
      </c>
      <c r="K187" s="108">
        <v>177</v>
      </c>
      <c r="L187" s="108">
        <v>33036</v>
      </c>
      <c r="M187" s="120" t="s">
        <v>287</v>
      </c>
      <c r="N187" s="108">
        <v>2144</v>
      </c>
      <c r="O187" s="108"/>
      <c r="P187" s="108">
        <v>2144</v>
      </c>
    </row>
    <row r="188" spans="1:16" ht="12.75" customHeight="1">
      <c r="A188" s="117">
        <f>+ADMON!B179-ADMON!A179</f>
        <v>0</v>
      </c>
      <c r="B188" s="118">
        <f>IF(ADMON!D179&lt;6,ADMON!D179*0.06*ADMON!C179*'4'!A188,1*0)</f>
        <v>0</v>
      </c>
      <c r="C188" s="118">
        <f>IF(AND(ADMON!D179&gt;5,ADMON!D179&lt;16),(((ADMON!D179-5)*0.07)+0.3)*ADMON!C179*A188,1*0)</f>
        <v>0</v>
      </c>
      <c r="D188" s="118">
        <f>IF(ADMON!D179&gt;15,A188*ADMON!C179,1*0)</f>
        <v>0</v>
      </c>
      <c r="E188" s="118">
        <f t="shared" si="0"/>
        <v>0</v>
      </c>
      <c r="K188" s="108">
        <v>178</v>
      </c>
      <c r="L188" s="108">
        <v>134526</v>
      </c>
      <c r="M188" s="119" t="s">
        <v>288</v>
      </c>
      <c r="N188" s="108">
        <v>1727</v>
      </c>
      <c r="O188" s="108"/>
      <c r="P188" s="108">
        <v>1810</v>
      </c>
    </row>
    <row r="189" spans="1:16" ht="12.75" customHeight="1">
      <c r="A189" s="117">
        <f>+ADMON!B180-ADMON!A180</f>
        <v>0</v>
      </c>
      <c r="B189" s="118">
        <f>IF(ADMON!D180&lt;6,ADMON!D180*0.06*ADMON!C180*'4'!A189,1*0)</f>
        <v>0</v>
      </c>
      <c r="C189" s="118">
        <f>IF(AND(ADMON!D180&gt;5,ADMON!D180&lt;16),(((ADMON!D180-5)*0.07)+0.3)*ADMON!C180*A189,1*0)</f>
        <v>0</v>
      </c>
      <c r="D189" s="118">
        <f>IF(ADMON!D180&gt;15,A189*ADMON!C180,1*0)</f>
        <v>0</v>
      </c>
      <c r="E189" s="118">
        <f t="shared" si="0"/>
        <v>0</v>
      </c>
      <c r="K189" s="108">
        <v>179</v>
      </c>
      <c r="L189" s="108">
        <v>140531</v>
      </c>
      <c r="M189" s="119" t="s">
        <v>289</v>
      </c>
      <c r="N189" s="108">
        <v>1351</v>
      </c>
      <c r="O189" s="108"/>
      <c r="P189" s="108">
        <v>1415</v>
      </c>
    </row>
    <row r="190" spans="1:16" ht="12.75" customHeight="1">
      <c r="A190" s="117">
        <f>+ADMON!B181-ADMON!A181</f>
        <v>0</v>
      </c>
      <c r="B190" s="118">
        <f>IF(ADMON!D181&lt;6,ADMON!D181*0.06*ADMON!C181*'4'!A190,1*0)</f>
        <v>0</v>
      </c>
      <c r="C190" s="118">
        <f>IF(AND(ADMON!D181&gt;5,ADMON!D181&lt;16),(((ADMON!D181-5)*0.07)+0.3)*ADMON!C181*A190,1*0)</f>
        <v>0</v>
      </c>
      <c r="D190" s="118">
        <f>IF(ADMON!D181&gt;15,A190*ADMON!C181,1*0)</f>
        <v>0</v>
      </c>
      <c r="E190" s="118">
        <f t="shared" si="0"/>
        <v>0</v>
      </c>
      <c r="K190" s="108">
        <v>180</v>
      </c>
      <c r="L190" s="108">
        <v>152021</v>
      </c>
      <c r="M190" s="119" t="s">
        <v>290</v>
      </c>
      <c r="N190" s="108">
        <v>817</v>
      </c>
      <c r="O190" s="108"/>
      <c r="P190" s="108">
        <v>856</v>
      </c>
    </row>
    <row r="191" spans="1:16" ht="12.75" customHeight="1">
      <c r="A191" s="117">
        <f>+ADMON!B182-ADMON!A182</f>
        <v>0</v>
      </c>
      <c r="B191" s="118">
        <f>IF(ADMON!D182&lt;6,ADMON!D182*0.06*ADMON!C182*'4'!A191,1*0)</f>
        <v>0</v>
      </c>
      <c r="C191" s="118">
        <f>IF(AND(ADMON!D182&gt;5,ADMON!D182&lt;16),(((ADMON!D182-5)*0.07)+0.3)*ADMON!C182*A191,1*0)</f>
        <v>0</v>
      </c>
      <c r="D191" s="118">
        <f>IF(ADMON!D182&gt;15,A191*ADMON!C182,1*0)</f>
        <v>0</v>
      </c>
      <c r="E191" s="118">
        <f t="shared" si="0"/>
        <v>0</v>
      </c>
      <c r="K191" s="108">
        <v>181</v>
      </c>
      <c r="L191" s="108">
        <v>152022</v>
      </c>
      <c r="M191" s="119" t="s">
        <v>291</v>
      </c>
      <c r="N191" s="108">
        <v>882</v>
      </c>
      <c r="O191" s="108"/>
      <c r="P191" s="108">
        <v>924</v>
      </c>
    </row>
    <row r="192" spans="1:16" ht="12.75" customHeight="1">
      <c r="A192" s="117">
        <f>+ADMON!B183-ADMON!A183</f>
        <v>0</v>
      </c>
      <c r="B192" s="118">
        <f>IF(ADMON!D183&lt;6,ADMON!D183*0.06*ADMON!C183*'4'!A192,1*0)</f>
        <v>0</v>
      </c>
      <c r="C192" s="118">
        <f>IF(AND(ADMON!D183&gt;5,ADMON!D183&lt;16),(((ADMON!D183-5)*0.07)+0.3)*ADMON!C183*A192,1*0)</f>
        <v>0</v>
      </c>
      <c r="D192" s="118">
        <f>IF(ADMON!D183&gt;15,A192*ADMON!C183,1*0)</f>
        <v>0</v>
      </c>
      <c r="E192" s="118">
        <f t="shared" si="0"/>
        <v>0</v>
      </c>
      <c r="K192" s="108">
        <v>182</v>
      </c>
      <c r="L192" s="108">
        <v>50516</v>
      </c>
      <c r="M192" s="119" t="s">
        <v>292</v>
      </c>
      <c r="N192" s="108">
        <v>736</v>
      </c>
      <c r="O192" s="108"/>
      <c r="P192" s="108">
        <v>771</v>
      </c>
    </row>
    <row r="193" spans="1:16" ht="12.75" customHeight="1">
      <c r="A193" s="117">
        <f>+ADMON!B184-ADMON!A184</f>
        <v>0</v>
      </c>
      <c r="B193" s="118">
        <f>IF(ADMON!D184&lt;6,ADMON!D184*0.06*ADMON!C184*'4'!A193,1*0)</f>
        <v>0</v>
      </c>
      <c r="C193" s="118">
        <f>IF(AND(ADMON!D184&gt;5,ADMON!D184&lt;16),(((ADMON!D184-5)*0.07)+0.3)*ADMON!C184*A193,1*0)</f>
        <v>0</v>
      </c>
      <c r="D193" s="118">
        <f>IF(ADMON!D184&gt;15,A193*ADMON!C184,1*0)</f>
        <v>0</v>
      </c>
      <c r="E193" s="118">
        <f t="shared" si="0"/>
        <v>0</v>
      </c>
      <c r="K193" s="108">
        <v>183</v>
      </c>
      <c r="L193" s="108">
        <v>21536</v>
      </c>
      <c r="M193" s="119" t="s">
        <v>293</v>
      </c>
      <c r="N193" s="108">
        <v>775</v>
      </c>
      <c r="O193" s="108"/>
      <c r="P193" s="108">
        <v>812</v>
      </c>
    </row>
    <row r="194" spans="1:16" ht="12.75" customHeight="1">
      <c r="A194" s="117">
        <f>+ADMON!B185-ADMON!A185</f>
        <v>0</v>
      </c>
      <c r="B194" s="118">
        <f>IF(ADMON!D185&lt;6,ADMON!D185*0.06*ADMON!C185*'4'!A194,1*0)</f>
        <v>0</v>
      </c>
      <c r="C194" s="118">
        <f>IF(AND(ADMON!D185&gt;5,ADMON!D185&lt;16),(((ADMON!D185-5)*0.07)+0.3)*ADMON!C185*A194,1*0)</f>
        <v>0</v>
      </c>
      <c r="D194" s="118">
        <f>IF(ADMON!D185&gt;15,A194*ADMON!C185,1*0)</f>
        <v>0</v>
      </c>
      <c r="E194" s="118">
        <f t="shared" si="0"/>
        <v>0</v>
      </c>
      <c r="K194" s="108">
        <v>184</v>
      </c>
      <c r="L194" s="108">
        <v>131516</v>
      </c>
      <c r="M194" s="119" t="s">
        <v>294</v>
      </c>
      <c r="N194" s="108">
        <v>569</v>
      </c>
      <c r="O194" s="108"/>
      <c r="P194" s="108">
        <v>596</v>
      </c>
    </row>
    <row r="195" spans="1:16" ht="12.75" customHeight="1">
      <c r="A195" s="117">
        <f>+ADMON!B186-ADMON!A186</f>
        <v>0</v>
      </c>
      <c r="B195" s="118">
        <f>IF(ADMON!D186&lt;6,ADMON!D186*0.06*ADMON!C186*'4'!A195,1*0)</f>
        <v>0</v>
      </c>
      <c r="C195" s="118">
        <f>IF(AND(ADMON!D186&gt;5,ADMON!D186&lt;16),(((ADMON!D186-5)*0.07)+0.3)*ADMON!C186*A195,1*0)</f>
        <v>0</v>
      </c>
      <c r="D195" s="118">
        <f>IF(ADMON!D186&gt;15,A195*ADMON!C186,1*0)</f>
        <v>0</v>
      </c>
      <c r="E195" s="118">
        <f t="shared" si="0"/>
        <v>0</v>
      </c>
      <c r="K195" s="108">
        <v>185</v>
      </c>
      <c r="L195" s="108">
        <v>152516</v>
      </c>
      <c r="M195" s="119" t="s">
        <v>295</v>
      </c>
      <c r="N195" s="108">
        <v>817</v>
      </c>
      <c r="O195" s="108"/>
      <c r="P195" s="108">
        <v>856</v>
      </c>
    </row>
    <row r="196" spans="1:16" ht="12.75" customHeight="1">
      <c r="A196" s="117">
        <f>+ADMON!B187-ADMON!A187</f>
        <v>0</v>
      </c>
      <c r="B196" s="118">
        <f>IF(ADMON!D187&lt;6,ADMON!D187*0.06*ADMON!C187*'4'!A196,1*0)</f>
        <v>0</v>
      </c>
      <c r="C196" s="118">
        <f>IF(AND(ADMON!D187&gt;5,ADMON!D187&lt;16),(((ADMON!D187-5)*0.07)+0.3)*ADMON!C187*A196,1*0)</f>
        <v>0</v>
      </c>
      <c r="D196" s="118">
        <f>IF(ADMON!D187&gt;15,A196*ADMON!C187,1*0)</f>
        <v>0</v>
      </c>
      <c r="E196" s="118">
        <f t="shared" si="0"/>
        <v>0</v>
      </c>
      <c r="K196" s="108">
        <v>186</v>
      </c>
      <c r="L196" s="108">
        <v>131526</v>
      </c>
      <c r="M196" s="119" t="s">
        <v>296</v>
      </c>
      <c r="N196" s="108">
        <v>569</v>
      </c>
      <c r="O196" s="108"/>
      <c r="P196" s="108">
        <v>596</v>
      </c>
    </row>
    <row r="197" spans="1:16" ht="12.75" customHeight="1">
      <c r="A197" s="117">
        <f>+ADMON!B188-ADMON!A188</f>
        <v>0</v>
      </c>
      <c r="B197" s="118">
        <f>IF(ADMON!D188&lt;6,ADMON!D188*0.06*ADMON!C188*'4'!A197,1*0)</f>
        <v>0</v>
      </c>
      <c r="C197" s="118">
        <f>IF(AND(ADMON!D188&gt;5,ADMON!D188&lt;16),(((ADMON!D188-5)*0.07)+0.3)*ADMON!C188*A197,1*0)</f>
        <v>0</v>
      </c>
      <c r="D197" s="118">
        <f>IF(ADMON!D188&gt;15,A197*ADMON!C188,1*0)</f>
        <v>0</v>
      </c>
      <c r="E197" s="118">
        <f t="shared" si="0"/>
        <v>0</v>
      </c>
      <c r="K197" s="108">
        <v>187</v>
      </c>
      <c r="L197" s="108">
        <v>141516</v>
      </c>
      <c r="M197" s="119" t="s">
        <v>297</v>
      </c>
      <c r="N197" s="108">
        <v>533</v>
      </c>
      <c r="O197" s="108"/>
      <c r="P197" s="108">
        <v>558</v>
      </c>
    </row>
    <row r="198" spans="1:16" ht="12.75" customHeight="1">
      <c r="A198" s="117">
        <f>+ADMON!B189-ADMON!A189</f>
        <v>0</v>
      </c>
      <c r="B198" s="118">
        <f>IF(ADMON!D189&lt;6,ADMON!D189*0.06*ADMON!C189*'4'!A198,1*0)</f>
        <v>0</v>
      </c>
      <c r="C198" s="118">
        <f>IF(AND(ADMON!D189&gt;5,ADMON!D189&lt;16),(((ADMON!D189-5)*0.07)+0.3)*ADMON!C189*A198,1*0)</f>
        <v>0</v>
      </c>
      <c r="D198" s="118">
        <f>IF(ADMON!D189&gt;15,A198*ADMON!C189,1*0)</f>
        <v>0</v>
      </c>
      <c r="E198" s="118">
        <f t="shared" si="0"/>
        <v>0</v>
      </c>
      <c r="K198" s="108">
        <v>188</v>
      </c>
      <c r="L198" s="108">
        <v>141517</v>
      </c>
      <c r="M198" s="119" t="s">
        <v>298</v>
      </c>
      <c r="N198" s="108">
        <v>545</v>
      </c>
      <c r="O198" s="108"/>
      <c r="P198" s="108">
        <v>571</v>
      </c>
    </row>
    <row r="199" spans="1:16" ht="12.75" customHeight="1">
      <c r="A199" s="117">
        <f>+ADMON!B190-ADMON!A190</f>
        <v>0</v>
      </c>
      <c r="B199" s="118">
        <f>IF(ADMON!D190&lt;6,ADMON!D190*0.06*ADMON!C190*'4'!A199,1*0)</f>
        <v>0</v>
      </c>
      <c r="C199" s="118">
        <f>IF(AND(ADMON!D190&gt;5,ADMON!D190&lt;16),(((ADMON!D190-5)*0.07)+0.3)*ADMON!C190*A199,1*0)</f>
        <v>0</v>
      </c>
      <c r="D199" s="118">
        <f>IF(ADMON!D190&gt;15,A199*ADMON!C190,1*0)</f>
        <v>0</v>
      </c>
      <c r="E199" s="118">
        <f t="shared" si="0"/>
        <v>0</v>
      </c>
      <c r="K199" s="108">
        <v>189</v>
      </c>
      <c r="L199" s="108">
        <v>120556</v>
      </c>
      <c r="M199" s="119" t="s">
        <v>299</v>
      </c>
      <c r="N199" s="108">
        <v>602</v>
      </c>
      <c r="O199" s="108"/>
      <c r="P199" s="108">
        <v>631</v>
      </c>
    </row>
    <row r="200" spans="1:16" ht="12.75" customHeight="1">
      <c r="A200" s="117">
        <f>+ADMON!B191-ADMON!A191</f>
        <v>0</v>
      </c>
      <c r="B200" s="118">
        <f>IF(ADMON!D191&lt;6,ADMON!D191*0.06*ADMON!C191*'4'!A200,1*0)</f>
        <v>0</v>
      </c>
      <c r="C200" s="118">
        <f>IF(AND(ADMON!D191&gt;5,ADMON!D191&lt;16),(((ADMON!D191-5)*0.07)+0.3)*ADMON!C191*A200,1*0)</f>
        <v>0</v>
      </c>
      <c r="D200" s="118">
        <f>IF(ADMON!D191&gt;15,A200*ADMON!C191,1*0)</f>
        <v>0</v>
      </c>
      <c r="E200" s="118">
        <f t="shared" si="0"/>
        <v>0</v>
      </c>
      <c r="K200" s="108">
        <v>190</v>
      </c>
      <c r="L200" s="108">
        <v>120557</v>
      </c>
      <c r="M200" s="119" t="s">
        <v>300</v>
      </c>
      <c r="N200" s="108">
        <v>632</v>
      </c>
      <c r="O200" s="108"/>
      <c r="P200" s="108">
        <v>662</v>
      </c>
    </row>
    <row r="201" spans="1:16" ht="12.75" customHeight="1">
      <c r="A201" s="117">
        <f>+ADMON!B192-ADMON!A192</f>
        <v>0</v>
      </c>
      <c r="B201" s="118">
        <f>IF(ADMON!D192&lt;6,ADMON!D192*0.06*ADMON!C192*'4'!A201,1*0)</f>
        <v>0</v>
      </c>
      <c r="C201" s="118">
        <f>IF(AND(ADMON!D192&gt;5,ADMON!D192&lt;16),(((ADMON!D192-5)*0.07)+0.3)*ADMON!C192*A201,1*0)</f>
        <v>0</v>
      </c>
      <c r="D201" s="118">
        <f>IF(ADMON!D192&gt;15,A201*ADMON!C192,1*0)</f>
        <v>0</v>
      </c>
      <c r="E201" s="118">
        <f t="shared" si="0"/>
        <v>0</v>
      </c>
      <c r="K201" s="108">
        <v>191</v>
      </c>
      <c r="L201" s="108">
        <v>120558</v>
      </c>
      <c r="M201" s="119" t="s">
        <v>301</v>
      </c>
      <c r="N201" s="108">
        <v>661</v>
      </c>
      <c r="O201" s="108"/>
      <c r="P201" s="108">
        <v>693</v>
      </c>
    </row>
    <row r="202" spans="1:16" ht="12.75" customHeight="1">
      <c r="A202" s="117">
        <f>+ADMON!B193-ADMON!A193</f>
        <v>0</v>
      </c>
      <c r="B202" s="118">
        <f>IF(ADMON!D193&lt;6,ADMON!D193*0.06*ADMON!C193*'4'!A202,1*0)</f>
        <v>0</v>
      </c>
      <c r="C202" s="118">
        <f>IF(AND(ADMON!D193&gt;5,ADMON!D193&lt;16),(((ADMON!D193-5)*0.07)+0.3)*ADMON!C193*A202,1*0)</f>
        <v>0</v>
      </c>
      <c r="D202" s="118">
        <f>IF(ADMON!D193&gt;15,A202*ADMON!C193,1*0)</f>
        <v>0</v>
      </c>
      <c r="E202" s="118">
        <f t="shared" si="0"/>
        <v>0</v>
      </c>
      <c r="K202" s="108">
        <v>192</v>
      </c>
      <c r="L202" s="108">
        <v>61517</v>
      </c>
      <c r="M202" s="119" t="s">
        <v>302</v>
      </c>
      <c r="N202" s="108">
        <v>557</v>
      </c>
      <c r="O202" s="108"/>
      <c r="P202" s="108">
        <v>583</v>
      </c>
    </row>
    <row r="203" spans="1:16" ht="12.75" customHeight="1">
      <c r="A203" s="117">
        <f>+ADMON!B194-ADMON!A194</f>
        <v>0</v>
      </c>
      <c r="B203" s="118">
        <f>IF(ADMON!D194&lt;6,ADMON!D194*0.06*ADMON!C194*'4'!A203,1*0)</f>
        <v>0</v>
      </c>
      <c r="C203" s="118">
        <f>IF(AND(ADMON!D194&gt;5,ADMON!D194&lt;16),(((ADMON!D194-5)*0.07)+0.3)*ADMON!C194*A203,1*0)</f>
        <v>0</v>
      </c>
      <c r="D203" s="118">
        <f>IF(ADMON!D194&gt;15,A203*ADMON!C194,1*0)</f>
        <v>0</v>
      </c>
      <c r="E203" s="118">
        <f t="shared" si="0"/>
        <v>0</v>
      </c>
      <c r="K203" s="108">
        <v>193</v>
      </c>
      <c r="L203" s="108">
        <v>91021</v>
      </c>
      <c r="M203" s="119" t="s">
        <v>303</v>
      </c>
      <c r="N203" s="108">
        <v>736</v>
      </c>
      <c r="O203" s="108"/>
      <c r="P203" s="108">
        <v>771</v>
      </c>
    </row>
    <row r="204" spans="1:16" ht="12.75" customHeight="1">
      <c r="A204" s="117">
        <f>+ADMON!B195-ADMON!A195</f>
        <v>0</v>
      </c>
      <c r="B204" s="118">
        <f>IF(ADMON!D195&lt;6,ADMON!D195*0.06*ADMON!C195*'4'!A204,1*0)</f>
        <v>0</v>
      </c>
      <c r="C204" s="118">
        <f>IF(AND(ADMON!D195&gt;5,ADMON!D195&lt;16),(((ADMON!D195-5)*0.07)+0.3)*ADMON!C195*A204,1*0)</f>
        <v>0</v>
      </c>
      <c r="D204" s="118">
        <f>IF(ADMON!D195&gt;15,A204*ADMON!C195,1*0)</f>
        <v>0</v>
      </c>
      <c r="E204" s="118">
        <f t="shared" si="0"/>
        <v>0</v>
      </c>
      <c r="K204" s="108">
        <v>194</v>
      </c>
      <c r="L204" s="108">
        <v>91022</v>
      </c>
      <c r="M204" s="119" t="s">
        <v>304</v>
      </c>
      <c r="N204" s="108">
        <v>817</v>
      </c>
      <c r="O204" s="108"/>
      <c r="P204" s="108">
        <v>856</v>
      </c>
    </row>
    <row r="205" spans="1:16" ht="12.75" customHeight="1">
      <c r="A205" s="117">
        <f>+ADMON!B196-ADMON!A196</f>
        <v>0</v>
      </c>
      <c r="B205" s="118">
        <f>IF(ADMON!D196&lt;6,ADMON!D196*0.06*ADMON!C196*'4'!A205,1*0)</f>
        <v>0</v>
      </c>
      <c r="C205" s="118">
        <f>IF(AND(ADMON!D196&gt;5,ADMON!D196&lt;16),(((ADMON!D196-5)*0.07)+0.3)*ADMON!C196*A205,1*0)</f>
        <v>0</v>
      </c>
      <c r="D205" s="118">
        <f>IF(ADMON!D196&gt;15,A205*ADMON!C196,1*0)</f>
        <v>0</v>
      </c>
      <c r="E205" s="118">
        <f t="shared" si="0"/>
        <v>0</v>
      </c>
      <c r="K205" s="108">
        <v>195</v>
      </c>
      <c r="L205" s="108">
        <v>153016</v>
      </c>
      <c r="M205" s="119" t="s">
        <v>305</v>
      </c>
      <c r="N205" s="108">
        <v>694</v>
      </c>
      <c r="O205" s="108"/>
      <c r="P205" s="108">
        <v>727</v>
      </c>
    </row>
    <row r="206" spans="1:16" ht="12.75" customHeight="1">
      <c r="A206" s="117">
        <f>+ADMON!B197-ADMON!A197</f>
        <v>0</v>
      </c>
      <c r="B206" s="118">
        <f>IF(ADMON!D197&lt;6,ADMON!D197*0.06*ADMON!C197*'4'!A206,1*0)</f>
        <v>0</v>
      </c>
      <c r="C206" s="118">
        <f>IF(AND(ADMON!D197&gt;5,ADMON!D197&lt;16),(((ADMON!D197-5)*0.07)+0.3)*ADMON!C197*A206,1*0)</f>
        <v>0</v>
      </c>
      <c r="D206" s="118">
        <f>IF(ADMON!D197&gt;15,A206*ADMON!C197,1*0)</f>
        <v>0</v>
      </c>
      <c r="E206" s="118">
        <f t="shared" si="0"/>
        <v>0</v>
      </c>
      <c r="K206" s="108">
        <v>196</v>
      </c>
      <c r="L206" s="108">
        <v>61516</v>
      </c>
      <c r="M206" s="119" t="s">
        <v>306</v>
      </c>
      <c r="N206" s="108">
        <v>545</v>
      </c>
      <c r="O206" s="108"/>
      <c r="P206" s="108">
        <v>571</v>
      </c>
    </row>
    <row r="207" spans="1:16" ht="12.75" customHeight="1">
      <c r="A207" s="117">
        <f>+ADMON!B198-ADMON!A198</f>
        <v>0</v>
      </c>
      <c r="B207" s="118">
        <f>IF(ADMON!D198&lt;6,ADMON!D198*0.06*ADMON!C198*'4'!A207,1*0)</f>
        <v>0</v>
      </c>
      <c r="C207" s="118">
        <f>IF(AND(ADMON!D198&gt;5,ADMON!D198&lt;16),(((ADMON!D198-5)*0.07)+0.3)*ADMON!C198*A207,1*0)</f>
        <v>0</v>
      </c>
      <c r="D207" s="118">
        <f>IF(ADMON!D198&gt;15,A207*ADMON!C198,1*0)</f>
        <v>0</v>
      </c>
      <c r="E207" s="118">
        <f t="shared" si="0"/>
        <v>0</v>
      </c>
      <c r="K207" s="108">
        <v>197</v>
      </c>
      <c r="L207" s="108">
        <v>61036</v>
      </c>
      <c r="M207" s="119" t="s">
        <v>307</v>
      </c>
      <c r="N207" s="108">
        <v>557</v>
      </c>
      <c r="O207" s="108"/>
      <c r="P207" s="108">
        <v>583</v>
      </c>
    </row>
    <row r="208" spans="1:16" ht="12.75" customHeight="1">
      <c r="A208" s="117">
        <f>+ADMON!B199-ADMON!A199</f>
        <v>0</v>
      </c>
      <c r="B208" s="118">
        <f>IF(ADMON!D199&lt;6,ADMON!D199*0.06*ADMON!C199*'4'!A208,1*0)</f>
        <v>0</v>
      </c>
      <c r="C208" s="118">
        <f>IF(AND(ADMON!D199&gt;5,ADMON!D199&lt;16),(((ADMON!D199-5)*0.07)+0.3)*ADMON!C199*A208,1*0)</f>
        <v>0</v>
      </c>
      <c r="D208" s="118">
        <f>IF(ADMON!D199&gt;15,A208*ADMON!C199,1*0)</f>
        <v>0</v>
      </c>
      <c r="E208" s="118">
        <f t="shared" si="0"/>
        <v>0</v>
      </c>
      <c r="K208" s="108">
        <v>198</v>
      </c>
      <c r="L208" s="108">
        <v>61037</v>
      </c>
      <c r="M208" s="119" t="s">
        <v>308</v>
      </c>
      <c r="N208" s="108">
        <v>569</v>
      </c>
      <c r="O208" s="108"/>
      <c r="P208" s="108">
        <v>596</v>
      </c>
    </row>
    <row r="209" spans="1:16" ht="12.75" customHeight="1">
      <c r="A209" s="117">
        <f>+ADMON!B200-ADMON!A200</f>
        <v>0</v>
      </c>
      <c r="B209" s="118">
        <f>IF(ADMON!D200&lt;6,ADMON!D200*0.06*ADMON!C200*'4'!A209,1*0)</f>
        <v>0</v>
      </c>
      <c r="C209" s="118">
        <f>IF(AND(ADMON!D200&gt;5,ADMON!D200&lt;16),(((ADMON!D200-5)*0.07)+0.3)*ADMON!C200*A209,1*0)</f>
        <v>0</v>
      </c>
      <c r="D209" s="118">
        <f>IF(ADMON!D200&gt;15,A209*ADMON!C200,1*0)</f>
        <v>0</v>
      </c>
      <c r="E209" s="118">
        <f t="shared" si="0"/>
        <v>0</v>
      </c>
      <c r="K209" s="108">
        <v>199</v>
      </c>
      <c r="L209" s="108">
        <v>143016</v>
      </c>
      <c r="M209" s="119" t="s">
        <v>309</v>
      </c>
      <c r="N209" s="108">
        <v>522</v>
      </c>
      <c r="O209" s="108"/>
      <c r="P209" s="108">
        <v>547</v>
      </c>
    </row>
    <row r="210" spans="1:16" ht="12.75" customHeight="1">
      <c r="A210" s="117">
        <f>+ADMON!B201-ADMON!A201</f>
        <v>0</v>
      </c>
      <c r="B210" s="118">
        <f>IF(ADMON!D201&lt;6,ADMON!D201*0.06*ADMON!C201*'4'!A210,1*0)</f>
        <v>0</v>
      </c>
      <c r="C210" s="118">
        <f>IF(AND(ADMON!D201&gt;5,ADMON!D201&lt;16),(((ADMON!D201-5)*0.07)+0.3)*ADMON!C201*A210,1*0)</f>
        <v>0</v>
      </c>
      <c r="D210" s="118">
        <f>IF(ADMON!D201&gt;15,A210*ADMON!C201,1*0)</f>
        <v>0</v>
      </c>
      <c r="E210" s="118">
        <f t="shared" si="0"/>
        <v>0</v>
      </c>
      <c r="K210" s="108">
        <v>200</v>
      </c>
      <c r="L210" s="108">
        <v>100521</v>
      </c>
      <c r="M210" s="119" t="s">
        <v>310</v>
      </c>
      <c r="N210" s="108">
        <v>817</v>
      </c>
      <c r="O210" s="108"/>
      <c r="P210" s="108">
        <v>856</v>
      </c>
    </row>
    <row r="211" spans="1:16" ht="12.75" customHeight="1">
      <c r="A211" s="117">
        <f>+ADMON!B202-ADMON!A202</f>
        <v>0</v>
      </c>
      <c r="B211" s="118">
        <f>IF(ADMON!D202&lt;6,ADMON!D202*0.06*ADMON!C202*'4'!A211,1*0)</f>
        <v>0</v>
      </c>
      <c r="C211" s="118">
        <f>IF(AND(ADMON!D202&gt;5,ADMON!D202&lt;16),(((ADMON!D202-5)*0.07)+0.3)*ADMON!C202*A211,1*0)</f>
        <v>0</v>
      </c>
      <c r="D211" s="118">
        <f>IF(ADMON!D202&gt;15,A211*ADMON!C202,1*0)</f>
        <v>0</v>
      </c>
      <c r="E211" s="118">
        <f t="shared" si="0"/>
        <v>0</v>
      </c>
      <c r="K211" s="108">
        <v>201</v>
      </c>
      <c r="L211" s="108">
        <v>100522</v>
      </c>
      <c r="M211" s="119" t="s">
        <v>311</v>
      </c>
      <c r="N211" s="108">
        <v>882</v>
      </c>
      <c r="O211" s="108"/>
      <c r="P211" s="108">
        <v>924</v>
      </c>
    </row>
    <row r="212" spans="1:16" ht="12.75" customHeight="1">
      <c r="A212" s="117">
        <f>+ADMON!B203-ADMON!A203</f>
        <v>0</v>
      </c>
      <c r="B212" s="118">
        <f>IF(ADMON!D203&lt;6,ADMON!D203*0.06*ADMON!C203*'4'!A212,1*0)</f>
        <v>0</v>
      </c>
      <c r="C212" s="118">
        <f>IF(AND(ADMON!D203&gt;5,ADMON!D203&lt;16),(((ADMON!D203-5)*0.07)+0.3)*ADMON!C203*A212,1*0)</f>
        <v>0</v>
      </c>
      <c r="D212" s="118">
        <f>IF(ADMON!D203&gt;15,A212*ADMON!C203,1*0)</f>
        <v>0</v>
      </c>
      <c r="E212" s="118">
        <f t="shared" si="0"/>
        <v>0</v>
      </c>
      <c r="K212" s="108">
        <v>202</v>
      </c>
      <c r="L212" s="108">
        <v>999998</v>
      </c>
      <c r="M212" s="119" t="s">
        <v>66</v>
      </c>
      <c r="N212" s="108">
        <v>0</v>
      </c>
      <c r="O212" s="108"/>
      <c r="P212" s="108">
        <v>0</v>
      </c>
    </row>
    <row r="213" spans="1:16" ht="12.75" customHeight="1">
      <c r="A213" s="117">
        <f>+ADMON!B204-ADMON!A204</f>
        <v>0</v>
      </c>
      <c r="B213" s="118">
        <f>IF(ADMON!D204&lt;6,ADMON!D204*0.06*ADMON!C204*'4'!A213,1*0)</f>
        <v>0</v>
      </c>
      <c r="C213" s="118">
        <f>IF(AND(ADMON!D204&gt;5,ADMON!D204&lt;16),(((ADMON!D204-5)*0.07)+0.3)*ADMON!C204*A213,1*0)</f>
        <v>0</v>
      </c>
      <c r="D213" s="118">
        <f>IF(ADMON!D204&gt;15,A213*ADMON!C204,1*0)</f>
        <v>0</v>
      </c>
      <c r="E213" s="118">
        <f t="shared" si="0"/>
        <v>0</v>
      </c>
      <c r="K213" s="108">
        <v>203</v>
      </c>
      <c r="L213" s="108">
        <v>999999</v>
      </c>
      <c r="M213" s="119" t="s">
        <v>66</v>
      </c>
      <c r="N213" s="108">
        <v>0</v>
      </c>
      <c r="O213" s="108"/>
      <c r="P213" s="108">
        <v>0</v>
      </c>
    </row>
    <row r="214" spans="1:16" ht="12.75" customHeight="1">
      <c r="A214" s="117">
        <f>+ADMON!B205-ADMON!A205</f>
        <v>0</v>
      </c>
      <c r="B214" s="118">
        <f>IF(ADMON!D205&lt;6,ADMON!D205*0.06*ADMON!C205*'4'!A214,1*0)</f>
        <v>0</v>
      </c>
      <c r="C214" s="118">
        <f>IF(AND(ADMON!D205&gt;5,ADMON!D205&lt;16),(((ADMON!D205-5)*0.07)+0.3)*ADMON!C205*A214,1*0)</f>
        <v>0</v>
      </c>
      <c r="D214" s="118">
        <f>IF(ADMON!D205&gt;15,A214*ADMON!C205,1*0)</f>
        <v>0</v>
      </c>
      <c r="E214" s="118">
        <f t="shared" si="0"/>
        <v>0</v>
      </c>
      <c r="K214" s="108">
        <v>204</v>
      </c>
      <c r="L214" s="108">
        <v>21516</v>
      </c>
      <c r="M214" s="119" t="s">
        <v>312</v>
      </c>
      <c r="N214" s="108">
        <v>817</v>
      </c>
      <c r="O214" s="108"/>
      <c r="P214" s="108">
        <v>856</v>
      </c>
    </row>
    <row r="215" spans="1:16" ht="12.75" customHeight="1">
      <c r="A215" s="117">
        <f>+ADMON!B206-ADMON!A206</f>
        <v>0</v>
      </c>
      <c r="B215" s="118">
        <f>IF(ADMON!D206&lt;6,ADMON!D206*0.06*ADMON!C206*'4'!A215,1*0)</f>
        <v>0</v>
      </c>
      <c r="C215" s="118">
        <f>IF(AND(ADMON!D206&gt;5,ADMON!D206&lt;16),(((ADMON!D206-5)*0.07)+0.3)*ADMON!C206*A215,1*0)</f>
        <v>0</v>
      </c>
      <c r="D215" s="118">
        <f>IF(ADMON!D206&gt;15,A215*ADMON!C206,1*0)</f>
        <v>0</v>
      </c>
      <c r="E215" s="118">
        <f t="shared" si="0"/>
        <v>0</v>
      </c>
      <c r="K215" s="108">
        <v>205</v>
      </c>
      <c r="L215" s="108">
        <v>141521</v>
      </c>
      <c r="M215" s="119" t="s">
        <v>313</v>
      </c>
      <c r="N215" s="108">
        <v>557</v>
      </c>
      <c r="O215" s="108"/>
      <c r="P215" s="108">
        <v>583</v>
      </c>
    </row>
    <row r="216" spans="1:16" ht="12.75" customHeight="1">
      <c r="A216" s="117">
        <f>+ADMON!B207-ADMON!A207</f>
        <v>0</v>
      </c>
      <c r="B216" s="118">
        <f>IF(ADMON!D207&lt;6,ADMON!D207*0.06*ADMON!C207*'4'!A216,1*0)</f>
        <v>0</v>
      </c>
      <c r="C216" s="118">
        <f>IF(AND(ADMON!D207&gt;5,ADMON!D207&lt;16),(((ADMON!D207-5)*0.07)+0.3)*ADMON!C207*A216,1*0)</f>
        <v>0</v>
      </c>
      <c r="D216" s="118">
        <f>IF(ADMON!D207&gt;15,A216*ADMON!C207,1*0)</f>
        <v>0</v>
      </c>
      <c r="E216" s="118">
        <f t="shared" si="0"/>
        <v>0</v>
      </c>
      <c r="K216" s="108">
        <v>206</v>
      </c>
      <c r="L216" s="108">
        <v>141522</v>
      </c>
      <c r="M216" s="119" t="s">
        <v>314</v>
      </c>
      <c r="N216" s="108">
        <v>569</v>
      </c>
      <c r="O216" s="108"/>
      <c r="P216" s="108">
        <v>596</v>
      </c>
    </row>
    <row r="217" spans="1:16" ht="12.75" customHeight="1">
      <c r="A217" s="117">
        <f>+ADMON!B208-ADMON!A208</f>
        <v>0</v>
      </c>
      <c r="B217" s="118">
        <f>IF(ADMON!D208&lt;6,ADMON!D208*0.06*ADMON!C208*'4'!A217,1*0)</f>
        <v>0</v>
      </c>
      <c r="C217" s="118">
        <f>IF(AND(ADMON!D208&gt;5,ADMON!D208&lt;16),(((ADMON!D208-5)*0.07)+0.3)*ADMON!C208*A217,1*0)</f>
        <v>0</v>
      </c>
      <c r="D217" s="118">
        <f>IF(ADMON!D208&gt;15,A217*ADMON!C208,1*0)</f>
        <v>0</v>
      </c>
      <c r="E217" s="118">
        <f t="shared" si="0"/>
        <v>0</v>
      </c>
      <c r="K217" s="108">
        <v>207</v>
      </c>
      <c r="L217" s="108">
        <v>133516</v>
      </c>
      <c r="M217" s="119" t="s">
        <v>315</v>
      </c>
      <c r="N217" s="108">
        <v>545</v>
      </c>
      <c r="O217" s="108"/>
      <c r="P217" s="108">
        <v>571</v>
      </c>
    </row>
    <row r="218" spans="1:16" ht="12.75" customHeight="1">
      <c r="A218" s="117">
        <f>+ADMON!B209-ADMON!A209</f>
        <v>0</v>
      </c>
      <c r="B218" s="118">
        <f>IF(ADMON!D209&lt;6,ADMON!D209*0.06*ADMON!C209*'4'!A218,1*0)</f>
        <v>0</v>
      </c>
      <c r="C218" s="118">
        <f>IF(AND(ADMON!D209&gt;5,ADMON!D209&lt;16),(((ADMON!D209-5)*0.07)+0.3)*ADMON!C209*A218,1*0)</f>
        <v>0</v>
      </c>
      <c r="D218" s="118">
        <f>IF(ADMON!D209&gt;15,A218*ADMON!C209,1*0)</f>
        <v>0</v>
      </c>
      <c r="E218" s="118">
        <f t="shared" si="0"/>
        <v>0</v>
      </c>
      <c r="K218" s="108">
        <v>208</v>
      </c>
      <c r="L218" s="108">
        <v>40519</v>
      </c>
      <c r="M218" s="120" t="s">
        <v>316</v>
      </c>
      <c r="N218" s="108">
        <v>1465</v>
      </c>
      <c r="O218" s="108"/>
      <c r="P218" s="108">
        <v>1535</v>
      </c>
    </row>
    <row r="219" spans="1:16" ht="12.75" customHeight="1">
      <c r="A219" s="117">
        <f>+ADMON!B210-ADMON!A210</f>
        <v>0</v>
      </c>
      <c r="B219" s="118">
        <f>IF(ADMON!D210&lt;6,ADMON!D210*0.06*ADMON!C210*'4'!A219,1*0)</f>
        <v>0</v>
      </c>
      <c r="C219" s="118">
        <f>IF(AND(ADMON!D210&gt;5,ADMON!D210&lt;16),(((ADMON!D210-5)*0.07)+0.3)*ADMON!C210*A219,1*0)</f>
        <v>0</v>
      </c>
      <c r="D219" s="118">
        <f>IF(ADMON!D210&gt;15,A219*ADMON!C210,1*0)</f>
        <v>0</v>
      </c>
      <c r="E219" s="118">
        <f t="shared" si="0"/>
        <v>0</v>
      </c>
      <c r="K219" s="108">
        <v>209</v>
      </c>
      <c r="L219" s="108">
        <v>31021</v>
      </c>
      <c r="M219" s="119" t="s">
        <v>317</v>
      </c>
      <c r="N219" s="108">
        <v>1465</v>
      </c>
      <c r="O219" s="108"/>
      <c r="P219" s="108">
        <v>1535</v>
      </c>
    </row>
    <row r="220" spans="1:16" ht="12.75" customHeight="1">
      <c r="A220" s="117">
        <f>+ADMON!B211-ADMON!A211</f>
        <v>0</v>
      </c>
      <c r="B220" s="118">
        <f>IF(ADMON!D211&lt;6,ADMON!D211*0.06*ADMON!C211*'4'!A220,1*0)</f>
        <v>0</v>
      </c>
      <c r="C220" s="118">
        <f>IF(AND(ADMON!D211&gt;5,ADMON!D211&lt;16),(((ADMON!D211-5)*0.07)+0.3)*ADMON!C211*A220,1*0)</f>
        <v>0</v>
      </c>
      <c r="D220" s="118">
        <f>IF(ADMON!D211&gt;15,A220*ADMON!C211,1*0)</f>
        <v>0</v>
      </c>
      <c r="E220" s="118">
        <f t="shared" si="0"/>
        <v>0</v>
      </c>
      <c r="K220" s="108">
        <v>210</v>
      </c>
      <c r="L220" s="108">
        <v>43521</v>
      </c>
      <c r="M220" s="119" t="s">
        <v>318</v>
      </c>
      <c r="N220" s="108">
        <v>1569</v>
      </c>
      <c r="O220" s="108"/>
      <c r="P220" s="108">
        <v>1644</v>
      </c>
    </row>
    <row r="221" spans="1:16" ht="12.75" customHeight="1">
      <c r="A221" s="117">
        <f>+ADMON!B212-ADMON!A212</f>
        <v>0</v>
      </c>
      <c r="B221" s="118">
        <f>IF(ADMON!D212&lt;6,ADMON!D212*0.06*ADMON!C212*'4'!A221,1*0)</f>
        <v>0</v>
      </c>
      <c r="C221" s="118">
        <f>IF(AND(ADMON!D212&gt;5,ADMON!D212&lt;16),(((ADMON!D212-5)*0.07)+0.3)*ADMON!C212*A221,1*0)</f>
        <v>0</v>
      </c>
      <c r="D221" s="118">
        <f>IF(ADMON!D212&gt;15,A221*ADMON!C212,1*0)</f>
        <v>0</v>
      </c>
      <c r="E221" s="118">
        <f t="shared" si="0"/>
        <v>0</v>
      </c>
      <c r="K221" s="108">
        <v>211</v>
      </c>
      <c r="L221" s="108">
        <v>40529</v>
      </c>
      <c r="M221" s="119" t="s">
        <v>319</v>
      </c>
      <c r="N221" s="108">
        <v>1465</v>
      </c>
      <c r="O221" s="108"/>
      <c r="P221" s="108">
        <v>1535</v>
      </c>
    </row>
    <row r="222" spans="1:16" ht="12.75" customHeight="1">
      <c r="A222" s="117">
        <f>+ADMON!B213-ADMON!A213</f>
        <v>0</v>
      </c>
      <c r="B222" s="118">
        <f>IF(ADMON!D213&lt;6,ADMON!D213*0.06*ADMON!C213*'4'!A222,1*0)</f>
        <v>0</v>
      </c>
      <c r="C222" s="118">
        <f>IF(AND(ADMON!D213&gt;5,ADMON!D213&lt;16),(((ADMON!D213-5)*0.07)+0.3)*ADMON!C213*A222,1*0)</f>
        <v>0</v>
      </c>
      <c r="D222" s="118">
        <f>IF(ADMON!D213&gt;15,A222*ADMON!C213,1*0)</f>
        <v>0</v>
      </c>
      <c r="E222" s="118">
        <f t="shared" si="0"/>
        <v>0</v>
      </c>
      <c r="K222" s="108">
        <v>212</v>
      </c>
      <c r="L222" s="108">
        <v>30521</v>
      </c>
      <c r="M222" s="119" t="s">
        <v>320</v>
      </c>
      <c r="N222" s="108">
        <v>1465</v>
      </c>
      <c r="O222" s="108"/>
      <c r="P222" s="108">
        <v>1535</v>
      </c>
    </row>
    <row r="223" spans="1:16" ht="12.75" customHeight="1">
      <c r="A223" s="117">
        <f>+ADMON!B214-ADMON!A214</f>
        <v>0</v>
      </c>
      <c r="B223" s="118">
        <f>IF(ADMON!D214&lt;6,ADMON!D214*0.06*ADMON!C214*'4'!A223,1*0)</f>
        <v>0</v>
      </c>
      <c r="C223" s="118">
        <f>IF(AND(ADMON!D214&gt;5,ADMON!D214&lt;16),(((ADMON!D214-5)*0.07)+0.3)*ADMON!C214*A223,1*0)</f>
        <v>0</v>
      </c>
      <c r="D223" s="118">
        <f>IF(ADMON!D214&gt;15,A223*ADMON!C214,1*0)</f>
        <v>0</v>
      </c>
      <c r="E223" s="118">
        <f t="shared" si="0"/>
        <v>0</v>
      </c>
      <c r="K223" s="108">
        <v>213</v>
      </c>
      <c r="L223" s="108">
        <v>152041</v>
      </c>
      <c r="M223" s="119" t="s">
        <v>321</v>
      </c>
      <c r="N223" s="108">
        <v>1465</v>
      </c>
      <c r="O223" s="108"/>
      <c r="P223" s="108">
        <v>1535</v>
      </c>
    </row>
    <row r="224" spans="1:16" ht="12.75" customHeight="1">
      <c r="A224" s="117">
        <f>+ADMON!B215-ADMON!A215</f>
        <v>0</v>
      </c>
      <c r="B224" s="118">
        <f>IF(ADMON!D215&lt;6,ADMON!D215*0.06*ADMON!C215*'4'!A224,1*0)</f>
        <v>0</v>
      </c>
      <c r="C224" s="118">
        <f>IF(AND(ADMON!D215&gt;5,ADMON!D215&lt;16),(((ADMON!D215-5)*0.07)+0.3)*ADMON!C215*A224,1*0)</f>
        <v>0</v>
      </c>
      <c r="D224" s="118">
        <f>IF(ADMON!D215&gt;15,A224*ADMON!C215,1*0)</f>
        <v>0</v>
      </c>
      <c r="E224" s="118">
        <f t="shared" si="0"/>
        <v>0</v>
      </c>
      <c r="K224" s="108">
        <v>214</v>
      </c>
      <c r="L224" s="108">
        <v>152042</v>
      </c>
      <c r="M224" s="119" t="s">
        <v>322</v>
      </c>
      <c r="N224" s="108">
        <v>1569</v>
      </c>
      <c r="O224" s="108"/>
      <c r="P224" s="108">
        <v>1644</v>
      </c>
    </row>
    <row r="225" spans="1:16" ht="12.75" customHeight="1">
      <c r="A225" s="117">
        <f>+ADMON!B216-ADMON!A216</f>
        <v>0</v>
      </c>
      <c r="B225" s="118">
        <f>IF(ADMON!D216&lt;6,ADMON!D216*0.06*ADMON!C216*'4'!A225,1*0)</f>
        <v>0</v>
      </c>
      <c r="C225" s="118">
        <f>IF(AND(ADMON!D216&gt;5,ADMON!D216&lt;16),(((ADMON!D216-5)*0.07)+0.3)*ADMON!C216*A225,1*0)</f>
        <v>0</v>
      </c>
      <c r="D225" s="118">
        <f>IF(ADMON!D216&gt;15,A225*ADMON!C216,1*0)</f>
        <v>0</v>
      </c>
      <c r="E225" s="118">
        <f t="shared" si="0"/>
        <v>0</v>
      </c>
      <c r="K225" s="108">
        <v>215</v>
      </c>
      <c r="L225" s="108">
        <v>51026</v>
      </c>
      <c r="M225" s="119" t="s">
        <v>323</v>
      </c>
      <c r="N225" s="108">
        <v>1351</v>
      </c>
      <c r="O225" s="108"/>
      <c r="P225" s="108">
        <v>1415</v>
      </c>
    </row>
    <row r="226" spans="1:16" ht="12.75" customHeight="1">
      <c r="A226" s="117">
        <f>+ADMON!B217-ADMON!A217</f>
        <v>0</v>
      </c>
      <c r="B226" s="118">
        <f>IF(ADMON!D217&lt;6,ADMON!D217*0.06*ADMON!C217*'4'!A226,1*0)</f>
        <v>0</v>
      </c>
      <c r="C226" s="118">
        <f>IF(AND(ADMON!D217&gt;5,ADMON!D217&lt;16),(((ADMON!D217-5)*0.07)+0.3)*ADMON!C217*A226,1*0)</f>
        <v>0</v>
      </c>
      <c r="D226" s="118">
        <f>IF(ADMON!D217&gt;15,A226*ADMON!C217,1*0)</f>
        <v>0</v>
      </c>
      <c r="E226" s="118">
        <f t="shared" si="0"/>
        <v>0</v>
      </c>
      <c r="K226" s="108">
        <v>216</v>
      </c>
      <c r="L226" s="108">
        <v>22526</v>
      </c>
      <c r="M226" s="119" t="s">
        <v>324</v>
      </c>
      <c r="N226" s="108">
        <v>1153</v>
      </c>
      <c r="O226" s="108"/>
      <c r="P226" s="108">
        <v>1208</v>
      </c>
    </row>
    <row r="227" spans="1:16" ht="12.75" customHeight="1">
      <c r="A227" s="117">
        <f>+ADMON!B218-ADMON!A218</f>
        <v>0</v>
      </c>
      <c r="B227" s="118">
        <f>IF(ADMON!D218&lt;6,ADMON!D218*0.06*ADMON!C218*'4'!A227,1*0)</f>
        <v>0</v>
      </c>
      <c r="C227" s="118">
        <f>IF(AND(ADMON!D218&gt;5,ADMON!D218&lt;16),(((ADMON!D218-5)*0.07)+0.3)*ADMON!C218*A227,1*0)</f>
        <v>0</v>
      </c>
      <c r="D227" s="118">
        <f>IF(ADMON!D218&gt;15,A227*ADMON!C218,1*0)</f>
        <v>0</v>
      </c>
      <c r="E227" s="118">
        <f t="shared" si="0"/>
        <v>0</v>
      </c>
      <c r="K227" s="108">
        <v>217</v>
      </c>
      <c r="L227" s="108">
        <v>22527</v>
      </c>
      <c r="M227" s="119" t="s">
        <v>325</v>
      </c>
      <c r="N227" s="108">
        <v>1351</v>
      </c>
      <c r="O227" s="108"/>
      <c r="P227" s="108">
        <v>1415</v>
      </c>
    </row>
    <row r="228" spans="1:16" ht="12.75" customHeight="1">
      <c r="A228" s="117">
        <f>+ADMON!B219-ADMON!A219</f>
        <v>0</v>
      </c>
      <c r="B228" s="118">
        <f>IF(ADMON!D219&lt;6,ADMON!D219*0.06*ADMON!C219*'4'!A228,1*0)</f>
        <v>0</v>
      </c>
      <c r="C228" s="118">
        <f>IF(AND(ADMON!D219&gt;5,ADMON!D219&lt;16),(((ADMON!D219-5)*0.07)+0.3)*ADMON!C219*A228,1*0)</f>
        <v>0</v>
      </c>
      <c r="D228" s="118">
        <f>IF(ADMON!D219&gt;15,A228*ADMON!C219,1*0)</f>
        <v>0</v>
      </c>
      <c r="E228" s="118">
        <f t="shared" si="0"/>
        <v>0</v>
      </c>
      <c r="K228" s="108">
        <v>218</v>
      </c>
      <c r="L228" s="108">
        <v>33031</v>
      </c>
      <c r="M228" s="120" t="s">
        <v>326</v>
      </c>
      <c r="N228" s="108">
        <v>1351</v>
      </c>
      <c r="O228" s="108"/>
      <c r="P228" s="108">
        <v>1415</v>
      </c>
    </row>
    <row r="229" spans="1:16" ht="12.75" customHeight="1">
      <c r="A229" s="117">
        <f>+ADMON!B220-ADMON!A220</f>
        <v>0</v>
      </c>
      <c r="B229" s="118">
        <f>IF(ADMON!D220&lt;6,ADMON!D220*0.06*ADMON!C220*'4'!A229,1*0)</f>
        <v>0</v>
      </c>
      <c r="C229" s="118">
        <f>IF(AND(ADMON!D220&gt;5,ADMON!D220&lt;16),(((ADMON!D220-5)*0.07)+0.3)*ADMON!C220*A229,1*0)</f>
        <v>0</v>
      </c>
      <c r="D229" s="118">
        <f>IF(ADMON!D220&gt;15,A229*ADMON!C220,1*0)</f>
        <v>0</v>
      </c>
      <c r="E229" s="118">
        <f t="shared" si="0"/>
        <v>0</v>
      </c>
      <c r="K229" s="108">
        <v>219</v>
      </c>
      <c r="L229" s="108">
        <v>42516</v>
      </c>
      <c r="M229" s="119" t="s">
        <v>327</v>
      </c>
      <c r="N229" s="108">
        <v>1465</v>
      </c>
      <c r="O229" s="108"/>
      <c r="P229" s="108">
        <v>1535</v>
      </c>
    </row>
    <row r="230" spans="1:16" ht="12.75" customHeight="1">
      <c r="A230" s="117">
        <f>+ADMON!B221-ADMON!A221</f>
        <v>0</v>
      </c>
      <c r="B230" s="118">
        <f>IF(ADMON!D221&lt;6,ADMON!D221*0.06*ADMON!C221*'4'!A230,1*0)</f>
        <v>0</v>
      </c>
      <c r="C230" s="118">
        <f>IF(AND(ADMON!D221&gt;5,ADMON!D221&lt;16),(((ADMON!D221-5)*0.07)+0.3)*ADMON!C221*A230,1*0)</f>
        <v>0</v>
      </c>
      <c r="D230" s="118">
        <f>IF(ADMON!D221&gt;15,A230*ADMON!C221,1*0)</f>
        <v>0</v>
      </c>
      <c r="E230" s="118">
        <f t="shared" si="0"/>
        <v>0</v>
      </c>
      <c r="K230" s="108">
        <v>220</v>
      </c>
      <c r="L230" s="108">
        <v>53027</v>
      </c>
      <c r="M230" s="119" t="s">
        <v>328</v>
      </c>
      <c r="N230" s="108">
        <v>1569</v>
      </c>
      <c r="O230" s="108"/>
      <c r="P230" s="108">
        <v>1644</v>
      </c>
    </row>
    <row r="231" spans="1:16" ht="12.75" customHeight="1">
      <c r="A231" s="117">
        <f>+ADMON!B222-ADMON!A222</f>
        <v>0</v>
      </c>
      <c r="B231" s="118">
        <f>IF(ADMON!D222&lt;6,ADMON!D222*0.06*ADMON!C222*'4'!A231,1*0)</f>
        <v>0</v>
      </c>
      <c r="C231" s="118">
        <f>IF(AND(ADMON!D222&gt;5,ADMON!D222&lt;16),(((ADMON!D222-5)*0.07)+0.3)*ADMON!C222*A231,1*0)</f>
        <v>0</v>
      </c>
      <c r="D231" s="118">
        <f>IF(ADMON!D222&gt;15,A231*ADMON!C222,1*0)</f>
        <v>0</v>
      </c>
      <c r="E231" s="118">
        <f t="shared" si="0"/>
        <v>0</v>
      </c>
      <c r="K231" s="108">
        <v>221</v>
      </c>
      <c r="L231" s="108">
        <v>80521</v>
      </c>
      <c r="M231" s="119" t="s">
        <v>329</v>
      </c>
      <c r="N231" s="108">
        <v>1151</v>
      </c>
      <c r="O231" s="108"/>
      <c r="P231" s="108">
        <v>1215</v>
      </c>
    </row>
    <row r="232" spans="1:16" ht="12.75" customHeight="1">
      <c r="A232" s="117">
        <f>+ADMON!B223-ADMON!A223</f>
        <v>0</v>
      </c>
      <c r="B232" s="118">
        <f>IF(ADMON!D223&lt;6,ADMON!D223*0.06*ADMON!C223*'4'!A232,1*0)</f>
        <v>0</v>
      </c>
      <c r="C232" s="118">
        <f>IF(AND(ADMON!D223&gt;5,ADMON!D223&lt;16),(((ADMON!D223-5)*0.07)+0.3)*ADMON!C223*A232,1*0)</f>
        <v>0</v>
      </c>
      <c r="D232" s="118">
        <f>IF(ADMON!D223&gt;15,A232*ADMON!C223,1*0)</f>
        <v>0</v>
      </c>
      <c r="E232" s="118">
        <f t="shared" si="0"/>
        <v>0</v>
      </c>
      <c r="K232" s="108">
        <v>222</v>
      </c>
      <c r="L232" s="108">
        <v>51526</v>
      </c>
      <c r="M232" s="119" t="s">
        <v>330</v>
      </c>
      <c r="N232" s="108">
        <v>1465</v>
      </c>
      <c r="O232" s="108"/>
      <c r="P232" s="108">
        <v>1535</v>
      </c>
    </row>
    <row r="233" spans="1:16" ht="12.75" customHeight="1">
      <c r="A233" s="117">
        <f>+ADMON!B224-ADMON!A224</f>
        <v>0</v>
      </c>
      <c r="B233" s="118">
        <f>IF(ADMON!D224&lt;6,ADMON!D224*0.06*ADMON!C224*'4'!A233,1*0)</f>
        <v>0</v>
      </c>
      <c r="C233" s="118">
        <f>IF(AND(ADMON!D224&gt;5,ADMON!D224&lt;16),(((ADMON!D224-5)*0.07)+0.3)*ADMON!C224*A233,1*0)</f>
        <v>0</v>
      </c>
      <c r="D233" s="118">
        <f>IF(ADMON!D224&gt;15,A233*ADMON!C224,1*0)</f>
        <v>0</v>
      </c>
      <c r="E233" s="118">
        <f t="shared" si="0"/>
        <v>0</v>
      </c>
      <c r="K233" s="108">
        <v>223</v>
      </c>
      <c r="L233" s="108">
        <v>53026</v>
      </c>
      <c r="M233" s="119" t="s">
        <v>331</v>
      </c>
      <c r="N233" s="108">
        <v>1351</v>
      </c>
      <c r="O233" s="108"/>
      <c r="P233" s="108">
        <v>1415</v>
      </c>
    </row>
    <row r="234" spans="1:16" ht="12.75" customHeight="1">
      <c r="A234" s="117">
        <f>+ADMON!B225-ADMON!A225</f>
        <v>0</v>
      </c>
      <c r="B234" s="118">
        <f>IF(ADMON!D225&lt;6,ADMON!D225*0.06*ADMON!C225*'4'!A234,1*0)</f>
        <v>0</v>
      </c>
      <c r="C234" s="118">
        <f>IF(AND(ADMON!D225&gt;5,ADMON!D225&lt;16),(((ADMON!D225-5)*0.07)+0.3)*ADMON!C225*A234,1*0)</f>
        <v>0</v>
      </c>
      <c r="D234" s="118">
        <f>IF(ADMON!D225&gt;15,A234*ADMON!C225,1*0)</f>
        <v>0</v>
      </c>
      <c r="E234" s="118">
        <f t="shared" si="0"/>
        <v>0</v>
      </c>
      <c r="K234" s="108">
        <v>224</v>
      </c>
      <c r="L234" s="108">
        <v>53025</v>
      </c>
      <c r="M234" s="119" t="s">
        <v>332</v>
      </c>
      <c r="N234" s="108">
        <v>1153</v>
      </c>
      <c r="O234" s="108"/>
      <c r="P234" s="108">
        <v>1208</v>
      </c>
    </row>
    <row r="235" spans="1:16" ht="12.75" customHeight="1">
      <c r="A235" s="117">
        <f>+ADMON!B226-ADMON!A226</f>
        <v>0</v>
      </c>
      <c r="B235" s="118">
        <f>IF(ADMON!D226&lt;6,ADMON!D226*0.06*ADMON!C226*'4'!A235,1*0)</f>
        <v>0</v>
      </c>
      <c r="C235" s="118">
        <f>IF(AND(ADMON!D226&gt;5,ADMON!D226&lt;16),(((ADMON!D226-5)*0.07)+0.3)*ADMON!C226*A235,1*0)</f>
        <v>0</v>
      </c>
      <c r="D235" s="118">
        <f>IF(ADMON!D226&gt;15,A235*ADMON!C226,1*0)</f>
        <v>0</v>
      </c>
      <c r="E235" s="118">
        <f t="shared" si="0"/>
        <v>0</v>
      </c>
      <c r="K235" s="108">
        <v>225</v>
      </c>
      <c r="L235" s="108">
        <v>92016</v>
      </c>
      <c r="M235" s="119" t="s">
        <v>333</v>
      </c>
      <c r="N235" s="108">
        <v>1351</v>
      </c>
      <c r="O235" s="108"/>
      <c r="P235" s="108">
        <v>1415</v>
      </c>
    </row>
    <row r="236" spans="1:16" ht="12.75" customHeight="1">
      <c r="A236" s="117">
        <f>+ADMON!B227-ADMON!A227</f>
        <v>0</v>
      </c>
      <c r="B236" s="118">
        <f>IF(ADMON!D227&lt;6,ADMON!D227*0.06*ADMON!C227*'4'!A236,1*0)</f>
        <v>0</v>
      </c>
      <c r="C236" s="118">
        <f>IF(AND(ADMON!D227&gt;5,ADMON!D227&lt;16),(((ADMON!D227-5)*0.07)+0.3)*ADMON!C227*A236,1*0)</f>
        <v>0</v>
      </c>
      <c r="D236" s="118">
        <f>IF(ADMON!D227&gt;15,A236*ADMON!C227,1*0)</f>
        <v>0</v>
      </c>
      <c r="E236" s="118">
        <f t="shared" si="0"/>
        <v>0</v>
      </c>
      <c r="K236" s="108">
        <v>226</v>
      </c>
      <c r="L236" s="108">
        <v>210340</v>
      </c>
      <c r="M236" s="119" t="s">
        <v>67</v>
      </c>
      <c r="N236" s="108">
        <v>952</v>
      </c>
      <c r="O236" s="108"/>
      <c r="P236" s="108">
        <v>0</v>
      </c>
    </row>
    <row r="237" spans="1:16" ht="12.75" customHeight="1">
      <c r="A237" s="117">
        <f>+ADMON!B228-ADMON!A228</f>
        <v>0</v>
      </c>
      <c r="B237" s="118">
        <f>IF(ADMON!D228&lt;6,ADMON!D228*0.06*ADMON!C228*'4'!A237,1*0)</f>
        <v>0</v>
      </c>
      <c r="C237" s="118">
        <f>IF(AND(ADMON!D228&gt;5,ADMON!D228&lt;16),(((ADMON!D228-5)*0.07)+0.3)*ADMON!C228*A237,1*0)</f>
        <v>0</v>
      </c>
      <c r="D237" s="118">
        <f>IF(ADMON!D228&gt;15,A237*ADMON!C228,1*0)</f>
        <v>0</v>
      </c>
      <c r="E237" s="118">
        <f t="shared" si="0"/>
        <v>0</v>
      </c>
      <c r="K237" s="108">
        <v>227</v>
      </c>
      <c r="L237" s="108">
        <v>22026</v>
      </c>
      <c r="M237" s="119" t="s">
        <v>334</v>
      </c>
      <c r="N237" s="108">
        <v>775</v>
      </c>
      <c r="O237" s="108"/>
      <c r="P237" s="108">
        <v>812</v>
      </c>
    </row>
    <row r="238" spans="1:16" ht="12.75" customHeight="1">
      <c r="A238" s="117">
        <f>+ADMON!B229-ADMON!A229</f>
        <v>0</v>
      </c>
      <c r="B238" s="118">
        <f>IF(ADMON!D229&lt;6,ADMON!D229*0.06*ADMON!C229*'4'!A238,1*0)</f>
        <v>0</v>
      </c>
      <c r="C238" s="118">
        <f>IF(AND(ADMON!D229&gt;5,ADMON!D229&lt;16),(((ADMON!D229-5)*0.07)+0.3)*ADMON!C229*A238,1*0)</f>
        <v>0</v>
      </c>
      <c r="D238" s="118">
        <f>IF(ADMON!D229&gt;15,A238*ADMON!C229,1*0)</f>
        <v>0</v>
      </c>
      <c r="E238" s="118">
        <f t="shared" si="0"/>
        <v>0</v>
      </c>
      <c r="K238" s="108">
        <v>228</v>
      </c>
      <c r="L238" s="108">
        <v>30404</v>
      </c>
      <c r="M238" s="119" t="s">
        <v>69</v>
      </c>
      <c r="N238" s="108">
        <v>1348</v>
      </c>
      <c r="O238" s="108"/>
      <c r="P238" s="108">
        <v>0</v>
      </c>
    </row>
    <row r="239" spans="1:16" ht="12.75" customHeight="1">
      <c r="A239" s="117">
        <f>+ADMON!B230-ADMON!A230</f>
        <v>0</v>
      </c>
      <c r="B239" s="118">
        <f>IF(ADMON!D230&lt;6,ADMON!D230*0.06*ADMON!C230*'4'!A239,1*0)</f>
        <v>0</v>
      </c>
      <c r="C239" s="118">
        <f>IF(AND(ADMON!D230&gt;5,ADMON!D230&lt;16),(((ADMON!D230-5)*0.07)+0.3)*ADMON!C230*A239,1*0)</f>
        <v>0</v>
      </c>
      <c r="D239" s="118">
        <f>IF(ADMON!D230&gt;15,A239*ADMON!C230,1*0)</f>
        <v>0</v>
      </c>
      <c r="E239" s="118">
        <f t="shared" si="0"/>
        <v>0</v>
      </c>
      <c r="K239" s="108">
        <v>229</v>
      </c>
      <c r="L239" s="108">
        <v>210220</v>
      </c>
      <c r="M239" s="119" t="s">
        <v>70</v>
      </c>
      <c r="N239" s="108">
        <v>1348</v>
      </c>
      <c r="O239" s="108"/>
      <c r="P239" s="108">
        <v>0</v>
      </c>
    </row>
    <row r="240" spans="1:16" ht="12.75" customHeight="1">
      <c r="A240" s="117">
        <f>+ADMON!B231-ADMON!A231</f>
        <v>0</v>
      </c>
      <c r="B240" s="118">
        <f>IF(ADMON!D231&lt;6,ADMON!D231*0.06*ADMON!C231*'4'!A240,1*0)</f>
        <v>0</v>
      </c>
      <c r="C240" s="118">
        <f>IF(AND(ADMON!D231&gt;5,ADMON!D231&lt;16),(((ADMON!D231-5)*0.07)+0.3)*ADMON!C231*A240,1*0)</f>
        <v>0</v>
      </c>
      <c r="D240" s="118">
        <f>IF(ADMON!D231&gt;15,A240*ADMON!C231,1*0)</f>
        <v>0</v>
      </c>
      <c r="E240" s="118">
        <f t="shared" si="0"/>
        <v>0</v>
      </c>
      <c r="K240" s="108">
        <v>230</v>
      </c>
      <c r="L240" s="108">
        <v>210330</v>
      </c>
      <c r="M240" s="119" t="s">
        <v>73</v>
      </c>
      <c r="N240" s="108">
        <v>839</v>
      </c>
      <c r="O240" s="108"/>
      <c r="P240" s="108">
        <v>0</v>
      </c>
    </row>
    <row r="241" spans="1:16" ht="12.75" customHeight="1">
      <c r="A241" s="117">
        <f>+ADMON!B232-ADMON!A232</f>
        <v>0</v>
      </c>
      <c r="B241" s="118">
        <f>IF(ADMON!D232&lt;6,ADMON!D232*0.06*ADMON!C232*'4'!A241,1*0)</f>
        <v>0</v>
      </c>
      <c r="C241" s="118">
        <f>IF(AND(ADMON!D232&gt;5,ADMON!D232&lt;16),(((ADMON!D232-5)*0.07)+0.3)*ADMON!C232*A241,1*0)</f>
        <v>0</v>
      </c>
      <c r="D241" s="118">
        <f>IF(ADMON!D232&gt;15,A241*ADMON!C232,1*0)</f>
        <v>0</v>
      </c>
      <c r="E241" s="118">
        <f t="shared" si="0"/>
        <v>0</v>
      </c>
      <c r="K241" s="108">
        <v>231</v>
      </c>
      <c r="L241" s="108">
        <v>210350</v>
      </c>
      <c r="M241" s="119" t="s">
        <v>74</v>
      </c>
      <c r="N241" s="108">
        <v>952</v>
      </c>
      <c r="O241" s="108"/>
      <c r="P241" s="108">
        <v>0</v>
      </c>
    </row>
    <row r="242" spans="1:16" ht="12.75" customHeight="1">
      <c r="A242" s="117">
        <f>+ADMON!B233-ADMON!A233</f>
        <v>0</v>
      </c>
      <c r="B242" s="118">
        <f>IF(ADMON!D233&lt;6,ADMON!D233*0.06*ADMON!C233*'4'!A242,1*0)</f>
        <v>0</v>
      </c>
      <c r="C242" s="118">
        <f>IF(AND(ADMON!D233&gt;5,ADMON!D233&lt;16),(((ADMON!D233-5)*0.07)+0.3)*ADMON!C233*A242,1*0)</f>
        <v>0</v>
      </c>
      <c r="D242" s="118">
        <f>IF(ADMON!D233&gt;15,A242*ADMON!C233,1*0)</f>
        <v>0</v>
      </c>
      <c r="E242" s="118">
        <f t="shared" si="0"/>
        <v>0</v>
      </c>
      <c r="K242" s="108">
        <v>232</v>
      </c>
      <c r="L242" s="108">
        <v>210221</v>
      </c>
      <c r="M242" s="119" t="s">
        <v>72</v>
      </c>
      <c r="N242" s="108">
        <v>1348</v>
      </c>
      <c r="O242" s="108"/>
      <c r="P242" s="108">
        <v>0</v>
      </c>
    </row>
    <row r="243" spans="1:16" ht="12.75" customHeight="1">
      <c r="A243" s="117">
        <f>+ADMON!B234-ADMON!A234</f>
        <v>0</v>
      </c>
      <c r="B243" s="118">
        <f>IF(ADMON!D234&lt;6,ADMON!D234*0.06*ADMON!C234*'4'!A243,1*0)</f>
        <v>0</v>
      </c>
      <c r="C243" s="118">
        <f>IF(AND(ADMON!D234&gt;5,ADMON!D234&lt;16),(((ADMON!D234-5)*0.07)+0.3)*ADMON!C234*A243,1*0)</f>
        <v>0</v>
      </c>
      <c r="D243" s="118">
        <f>IF(ADMON!D234&gt;15,A243*ADMON!C234,1*0)</f>
        <v>0</v>
      </c>
      <c r="E243" s="118">
        <f t="shared" si="0"/>
        <v>0</v>
      </c>
      <c r="K243" s="108">
        <v>233</v>
      </c>
      <c r="L243" s="108">
        <v>210111</v>
      </c>
      <c r="M243" s="119" t="s">
        <v>75</v>
      </c>
      <c r="N243" s="108">
        <v>1348</v>
      </c>
      <c r="O243" s="108"/>
      <c r="P243" s="108">
        <v>0</v>
      </c>
    </row>
    <row r="244" spans="1:16" ht="12.75" customHeight="1">
      <c r="A244" s="117">
        <f>+ADMON!B235-ADMON!A235</f>
        <v>0</v>
      </c>
      <c r="B244" s="118">
        <f>IF(ADMON!D235&lt;6,ADMON!D235*0.06*ADMON!C235*'4'!A244,1*0)</f>
        <v>0</v>
      </c>
      <c r="C244" s="118">
        <f>IF(AND(ADMON!D235&gt;5,ADMON!D235&lt;16),(((ADMON!D235-5)*0.07)+0.3)*ADMON!C235*A244,1*0)</f>
        <v>0</v>
      </c>
      <c r="D244" s="118">
        <f>IF(ADMON!D235&gt;15,A244*ADMON!C235,1*0)</f>
        <v>0</v>
      </c>
      <c r="E244" s="118">
        <f t="shared" si="0"/>
        <v>0</v>
      </c>
      <c r="K244" s="108">
        <v>234</v>
      </c>
      <c r="L244" s="108">
        <v>210121</v>
      </c>
      <c r="M244" s="119" t="s">
        <v>76</v>
      </c>
      <c r="N244" s="108">
        <v>1483</v>
      </c>
      <c r="O244" s="108"/>
      <c r="P244" s="108">
        <v>0</v>
      </c>
    </row>
    <row r="245" spans="1:16" ht="12.75" customHeight="1">
      <c r="A245" s="117">
        <f>+ADMON!B236-ADMON!A236</f>
        <v>0</v>
      </c>
      <c r="B245" s="118">
        <f>IF(ADMON!D236&lt;6,ADMON!D236*0.06*ADMON!C236*'4'!A245,1*0)</f>
        <v>0</v>
      </c>
      <c r="C245" s="118">
        <f>IF(AND(ADMON!D236&gt;5,ADMON!D236&lt;16),(((ADMON!D236-5)*0.07)+0.3)*ADMON!C236*A245,1*0)</f>
        <v>0</v>
      </c>
      <c r="D245" s="118">
        <f>IF(ADMON!D236&gt;15,A245*ADMON!C236,1*0)</f>
        <v>0</v>
      </c>
      <c r="E245" s="118">
        <f t="shared" si="0"/>
        <v>0</v>
      </c>
      <c r="K245" s="108">
        <v>235</v>
      </c>
      <c r="L245" s="108">
        <v>210131</v>
      </c>
      <c r="M245" s="119" t="s">
        <v>77</v>
      </c>
      <c r="N245" s="108">
        <v>1631</v>
      </c>
      <c r="O245" s="108"/>
      <c r="P245" s="108">
        <v>0</v>
      </c>
    </row>
    <row r="246" spans="1:16" ht="12.75" customHeight="1">
      <c r="A246" s="117">
        <f>+ADMON!B237-ADMON!A237</f>
        <v>0</v>
      </c>
      <c r="B246" s="118">
        <f>IF(ADMON!D237&lt;6,ADMON!D237*0.06*ADMON!C237*'4'!A246,1*0)</f>
        <v>0</v>
      </c>
      <c r="C246" s="118">
        <f>IF(AND(ADMON!D237&gt;5,ADMON!D237&lt;16),(((ADMON!D237-5)*0.07)+0.3)*ADMON!C237*A246,1*0)</f>
        <v>0</v>
      </c>
      <c r="D246" s="118">
        <f>IF(ADMON!D237&gt;15,A246*ADMON!C237,1*0)</f>
        <v>0</v>
      </c>
      <c r="E246" s="118">
        <f t="shared" si="0"/>
        <v>0</v>
      </c>
      <c r="K246" s="108">
        <v>236</v>
      </c>
      <c r="L246" s="108">
        <v>210141</v>
      </c>
      <c r="M246" s="119" t="s">
        <v>78</v>
      </c>
      <c r="N246" s="108">
        <v>1794</v>
      </c>
      <c r="O246" s="108"/>
      <c r="P246" s="108">
        <v>0</v>
      </c>
    </row>
    <row r="247" spans="1:16" ht="12.75" customHeight="1">
      <c r="A247" s="117">
        <f>+ADMON!B238-ADMON!A238</f>
        <v>0</v>
      </c>
      <c r="B247" s="118">
        <f>IF(ADMON!D238&lt;6,ADMON!D238*0.06*ADMON!C238*'4'!A247,1*0)</f>
        <v>0</v>
      </c>
      <c r="C247" s="118">
        <f>IF(AND(ADMON!D238&gt;5,ADMON!D238&lt;16),(((ADMON!D238-5)*0.07)+0.3)*ADMON!C238*A247,1*0)</f>
        <v>0</v>
      </c>
      <c r="D247" s="118">
        <f>IF(ADMON!D238&gt;15,A247*ADMON!C238,1*0)</f>
        <v>0</v>
      </c>
      <c r="E247" s="118">
        <f t="shared" si="0"/>
        <v>0</v>
      </c>
      <c r="K247" s="108">
        <v>237</v>
      </c>
      <c r="L247" s="108">
        <v>210175</v>
      </c>
      <c r="M247" s="119" t="s">
        <v>83</v>
      </c>
      <c r="N247" s="108">
        <v>2387</v>
      </c>
      <c r="O247" s="108">
        <v>502</v>
      </c>
      <c r="P247" s="108">
        <v>0</v>
      </c>
    </row>
    <row r="248" spans="1:16" ht="12.75" customHeight="1">
      <c r="A248" s="117">
        <f>+ADMON!B239-ADMON!A239</f>
        <v>0</v>
      </c>
      <c r="B248" s="118">
        <f>IF(ADMON!D239&lt;6,ADMON!D239*0.06*ADMON!C239*'4'!A248,1*0)</f>
        <v>0</v>
      </c>
      <c r="C248" s="118">
        <f>IF(AND(ADMON!D239&gt;5,ADMON!D239&lt;16),(((ADMON!D239-5)*0.07)+0.3)*ADMON!C239*A248,1*0)</f>
        <v>0</v>
      </c>
      <c r="D248" s="118">
        <f>IF(ADMON!D239&gt;15,A248*ADMON!C239,1*0)</f>
        <v>0</v>
      </c>
      <c r="E248" s="118">
        <f t="shared" si="0"/>
        <v>0</v>
      </c>
      <c r="K248" s="108">
        <v>238</v>
      </c>
      <c r="L248" s="108">
        <v>210151</v>
      </c>
      <c r="M248" s="119" t="s">
        <v>79</v>
      </c>
      <c r="N248" s="108">
        <v>1973</v>
      </c>
      <c r="O248" s="108"/>
      <c r="P248" s="108">
        <v>0</v>
      </c>
    </row>
    <row r="249" spans="1:16" ht="12.75" customHeight="1">
      <c r="A249" s="117">
        <f>+ADMON!B240-ADMON!A240</f>
        <v>0</v>
      </c>
      <c r="B249" s="118">
        <f>IF(ADMON!D240&lt;6,ADMON!D240*0.06*ADMON!C240*'4'!A249,1*0)</f>
        <v>0</v>
      </c>
      <c r="C249" s="118">
        <f>IF(AND(ADMON!D240&gt;5,ADMON!D240&lt;16),(((ADMON!D240-5)*0.07)+0.3)*ADMON!C240*A249,1*0)</f>
        <v>0</v>
      </c>
      <c r="D249" s="118">
        <f>IF(ADMON!D240&gt;15,A249*ADMON!C240,1*0)</f>
        <v>0</v>
      </c>
      <c r="E249" s="118">
        <f t="shared" si="0"/>
        <v>0</v>
      </c>
      <c r="K249" s="108">
        <v>239</v>
      </c>
      <c r="L249" s="108">
        <v>210161</v>
      </c>
      <c r="M249" s="119" t="s">
        <v>80</v>
      </c>
      <c r="N249" s="108">
        <v>2170</v>
      </c>
      <c r="O249" s="108"/>
      <c r="P249" s="108">
        <v>0</v>
      </c>
    </row>
    <row r="250" spans="1:16" ht="12.75" customHeight="1">
      <c r="A250" s="117">
        <f>+ADMON!B241-ADMON!A241</f>
        <v>0</v>
      </c>
      <c r="B250" s="118">
        <f>IF(ADMON!D241&lt;6,ADMON!D241*0.06*ADMON!C241*'4'!A250,1*0)</f>
        <v>0</v>
      </c>
      <c r="C250" s="118">
        <f>IF(AND(ADMON!D241&gt;5,ADMON!D241&lt;16),(((ADMON!D241-5)*0.07)+0.3)*ADMON!C241*A250,1*0)</f>
        <v>0</v>
      </c>
      <c r="D250" s="118">
        <f>IF(ADMON!D241&gt;15,A250*ADMON!C241,1*0)</f>
        <v>0</v>
      </c>
      <c r="E250" s="118">
        <f t="shared" si="0"/>
        <v>0</v>
      </c>
      <c r="K250" s="108">
        <v>240</v>
      </c>
      <c r="L250" s="108">
        <v>210165</v>
      </c>
      <c r="M250" s="119" t="s">
        <v>81</v>
      </c>
      <c r="N250" s="108">
        <v>2387</v>
      </c>
      <c r="O250" s="108"/>
      <c r="P250" s="108">
        <v>0</v>
      </c>
    </row>
    <row r="251" spans="1:16" ht="12.75" customHeight="1">
      <c r="A251" s="117">
        <f>+ADMON!B242-ADMON!A242</f>
        <v>0</v>
      </c>
      <c r="B251" s="118">
        <f>IF(ADMON!D242&lt;6,ADMON!D242*0.06*ADMON!C242*'4'!A251,1*0)</f>
        <v>0</v>
      </c>
      <c r="C251" s="118">
        <f>IF(AND(ADMON!D242&gt;5,ADMON!D242&lt;16),(((ADMON!D242-5)*0.07)+0.3)*ADMON!C242*A251,1*0)</f>
        <v>0</v>
      </c>
      <c r="D251" s="118">
        <f>IF(ADMON!D242&gt;15,A251*ADMON!C242,1*0)</f>
        <v>0</v>
      </c>
      <c r="E251" s="118">
        <f t="shared" si="0"/>
        <v>0</v>
      </c>
      <c r="K251" s="108">
        <v>241</v>
      </c>
      <c r="L251" s="108">
        <v>210170</v>
      </c>
      <c r="M251" s="119" t="s">
        <v>82</v>
      </c>
      <c r="N251" s="108">
        <v>2387</v>
      </c>
      <c r="O251" s="108">
        <v>239</v>
      </c>
      <c r="P251" s="108">
        <v>0</v>
      </c>
    </row>
    <row r="252" spans="1:16" ht="12.75" customHeight="1">
      <c r="A252" s="117">
        <f>+ADMON!B243-ADMON!A243</f>
        <v>0</v>
      </c>
      <c r="B252" s="118">
        <f>IF(ADMON!D243&lt;6,ADMON!D243*0.06*ADMON!C243*'4'!A252,1*0)</f>
        <v>0</v>
      </c>
      <c r="C252" s="118">
        <f>IF(AND(ADMON!D243&gt;5,ADMON!D243&lt;16),(((ADMON!D243-5)*0.07)+0.3)*ADMON!C243*A252,1*0)</f>
        <v>0</v>
      </c>
      <c r="D252" s="118">
        <f>IF(ADMON!D243&gt;15,A252*ADMON!C243,1*0)</f>
        <v>0</v>
      </c>
      <c r="E252" s="118">
        <f t="shared" si="0"/>
        <v>0</v>
      </c>
      <c r="K252" s="108">
        <v>242</v>
      </c>
      <c r="L252" s="108">
        <v>210180</v>
      </c>
      <c r="M252" s="119" t="s">
        <v>84</v>
      </c>
      <c r="N252" s="108">
        <v>2387</v>
      </c>
      <c r="O252" s="108">
        <v>791</v>
      </c>
      <c r="P252" s="108">
        <v>0</v>
      </c>
    </row>
    <row r="253" spans="1:16" ht="12.75" customHeight="1">
      <c r="A253" s="117">
        <f>+ADMON!B244-ADMON!A244</f>
        <v>0</v>
      </c>
      <c r="B253" s="118">
        <f>IF(ADMON!D244&lt;6,ADMON!D244*0.06*ADMON!C244*'4'!A253,1*0)</f>
        <v>0</v>
      </c>
      <c r="C253" s="118">
        <f>IF(AND(ADMON!D244&gt;5,ADMON!D244&lt;16),(((ADMON!D244-5)*0.07)+0.3)*ADMON!C244*A253,1*0)</f>
        <v>0</v>
      </c>
      <c r="D253" s="118">
        <f>IF(ADMON!D244&gt;15,A253*ADMON!C244,1*0)</f>
        <v>0</v>
      </c>
      <c r="E253" s="118">
        <f t="shared" si="0"/>
        <v>0</v>
      </c>
      <c r="K253" s="108">
        <v>243</v>
      </c>
      <c r="L253" s="108">
        <v>210185</v>
      </c>
      <c r="M253" s="119" t="s">
        <v>85</v>
      </c>
      <c r="N253" s="108">
        <v>2387</v>
      </c>
      <c r="O253" s="108">
        <v>1109</v>
      </c>
      <c r="P253" s="108">
        <v>0</v>
      </c>
    </row>
    <row r="254" spans="1:16" ht="12.75" customHeight="1">
      <c r="A254" s="117">
        <f>+ADMON!B245-ADMON!A245</f>
        <v>0</v>
      </c>
      <c r="B254" s="118">
        <f>IF(ADMON!D245&lt;6,ADMON!D245*0.06*ADMON!C245*'4'!A254,1*0)</f>
        <v>0</v>
      </c>
      <c r="C254" s="118">
        <f>IF(AND(ADMON!D245&gt;5,ADMON!D245&lt;16),(((ADMON!D245-5)*0.07)+0.3)*ADMON!C245*A254,1*0)</f>
        <v>0</v>
      </c>
      <c r="D254" s="118">
        <f>IF(ADMON!D245&gt;15,A254*ADMON!C245,1*0)</f>
        <v>0</v>
      </c>
      <c r="E254" s="118">
        <f t="shared" si="0"/>
        <v>0</v>
      </c>
      <c r="K254" s="108">
        <v>244</v>
      </c>
      <c r="L254" s="108">
        <v>210190</v>
      </c>
      <c r="M254" s="119" t="s">
        <v>86</v>
      </c>
      <c r="N254" s="108">
        <v>2387</v>
      </c>
      <c r="O254" s="108">
        <v>1459</v>
      </c>
      <c r="P254" s="108">
        <v>0</v>
      </c>
    </row>
    <row r="255" spans="1:16" ht="12.75" customHeight="1">
      <c r="A255" s="117">
        <f>+ADMON!B246-ADMON!A246</f>
        <v>0</v>
      </c>
      <c r="B255" s="118">
        <f>IF(ADMON!D246&lt;6,ADMON!D246*0.06*ADMON!C246*'4'!A255,1*0)</f>
        <v>0</v>
      </c>
      <c r="C255" s="118">
        <f>IF(AND(ADMON!D246&gt;5,ADMON!D246&lt;16),(((ADMON!D246-5)*0.07)+0.3)*ADMON!C246*A255,1*0)</f>
        <v>0</v>
      </c>
      <c r="D255" s="118">
        <f>IF(ADMON!D246&gt;15,A255*ADMON!C246,1*0)</f>
        <v>0</v>
      </c>
      <c r="E255" s="118">
        <f t="shared" si="0"/>
        <v>0</v>
      </c>
      <c r="K255" s="108">
        <v>245</v>
      </c>
      <c r="L255" s="108">
        <v>210230</v>
      </c>
      <c r="M255" s="119" t="s">
        <v>71</v>
      </c>
      <c r="N255" s="108">
        <v>0</v>
      </c>
      <c r="O255" s="108"/>
      <c r="P255" s="108">
        <v>0</v>
      </c>
    </row>
    <row r="256" spans="1:16" ht="12.75" customHeight="1">
      <c r="A256" s="117">
        <f>+ADMON!B247-ADMON!A247</f>
        <v>0</v>
      </c>
      <c r="B256" s="118">
        <f>IF(ADMON!D247&lt;6,ADMON!D247*0.06*ADMON!C247*'4'!A256,1*0)</f>
        <v>0</v>
      </c>
      <c r="C256" s="118">
        <f>IF(AND(ADMON!D247&gt;5,ADMON!D247&lt;16),(((ADMON!D247-5)*0.07)+0.3)*ADMON!C247*A256,1*0)</f>
        <v>0</v>
      </c>
      <c r="D256" s="118">
        <f>IF(ADMON!D247&gt;15,A256*ADMON!C247,1*0)</f>
        <v>0</v>
      </c>
      <c r="E256" s="118">
        <f t="shared" si="0"/>
        <v>0</v>
      </c>
      <c r="K256" s="108">
        <v>246</v>
      </c>
      <c r="L256" s="108">
        <v>91516</v>
      </c>
      <c r="M256" s="119" t="s">
        <v>335</v>
      </c>
      <c r="N256" s="108">
        <v>817</v>
      </c>
      <c r="O256" s="108"/>
      <c r="P256" s="108">
        <v>856</v>
      </c>
    </row>
    <row r="257" spans="1:16" ht="12.75" customHeight="1">
      <c r="A257" s="117">
        <f>+ADMON!B248-ADMON!A248</f>
        <v>0</v>
      </c>
      <c r="B257" s="118">
        <f>IF(ADMON!D248&lt;6,ADMON!D248*0.06*ADMON!C248*'4'!A257,1*0)</f>
        <v>0</v>
      </c>
      <c r="C257" s="118">
        <f>IF(AND(ADMON!D248&gt;5,ADMON!D248&lt;16),(((ADMON!D248-5)*0.07)+0.3)*ADMON!C248*A257,1*0)</f>
        <v>0</v>
      </c>
      <c r="D257" s="118">
        <f>IF(ADMON!D248&gt;15,A257*ADMON!C248,1*0)</f>
        <v>0</v>
      </c>
      <c r="E257" s="118">
        <f t="shared" si="0"/>
        <v>0</v>
      </c>
      <c r="K257" s="108">
        <v>247</v>
      </c>
      <c r="L257" s="108">
        <v>91517</v>
      </c>
      <c r="M257" s="119" t="s">
        <v>336</v>
      </c>
      <c r="N257" s="108">
        <v>882</v>
      </c>
      <c r="O257" s="108"/>
      <c r="P257" s="108">
        <v>924</v>
      </c>
    </row>
    <row r="258" spans="1:16" ht="12.75" customHeight="1">
      <c r="A258" s="117">
        <f>+ADMON!B249-ADMON!A249</f>
        <v>0</v>
      </c>
      <c r="B258" s="118">
        <f>IF(ADMON!D249&lt;6,ADMON!D249*0.06*ADMON!C249*'4'!A258,1*0)</f>
        <v>0</v>
      </c>
      <c r="C258" s="118">
        <f>IF(AND(ADMON!D249&gt;5,ADMON!D249&lt;16),(((ADMON!D249-5)*0.07)+0.3)*ADMON!C249*A258,1*0)</f>
        <v>0</v>
      </c>
      <c r="D258" s="118">
        <f>IF(ADMON!D249&gt;15,A258*ADMON!C249,1*0)</f>
        <v>0</v>
      </c>
      <c r="E258" s="118">
        <f t="shared" si="0"/>
        <v>0</v>
      </c>
      <c r="K258" s="108">
        <v>248</v>
      </c>
      <c r="L258" s="108">
        <v>91518</v>
      </c>
      <c r="M258" s="119" t="s">
        <v>337</v>
      </c>
      <c r="N258" s="108">
        <v>943</v>
      </c>
      <c r="O258" s="108"/>
      <c r="P258" s="108">
        <v>988</v>
      </c>
    </row>
    <row r="259" spans="1:16" ht="12.75" customHeight="1">
      <c r="A259" s="117">
        <f>+ADMON!B250-ADMON!A250</f>
        <v>0</v>
      </c>
      <c r="B259" s="118">
        <f>IF(ADMON!D250&lt;6,ADMON!D250*0.06*ADMON!C250*'4'!A259,1*0)</f>
        <v>0</v>
      </c>
      <c r="C259" s="118">
        <f>IF(AND(ADMON!D250&gt;5,ADMON!D250&lt;16),(((ADMON!D250-5)*0.07)+0.3)*ADMON!C250*A259,1*0)</f>
        <v>0</v>
      </c>
      <c r="D259" s="118">
        <f>IF(ADMON!D250&gt;15,A259*ADMON!C250,1*0)</f>
        <v>0</v>
      </c>
      <c r="E259" s="118">
        <f t="shared" si="0"/>
        <v>0</v>
      </c>
      <c r="K259" s="108">
        <v>249</v>
      </c>
      <c r="L259" s="108">
        <v>41021</v>
      </c>
      <c r="M259" s="119" t="s">
        <v>338</v>
      </c>
      <c r="N259" s="108">
        <v>775</v>
      </c>
      <c r="O259" s="108"/>
      <c r="P259" s="108">
        <v>812</v>
      </c>
    </row>
    <row r="260" spans="1:16" ht="12.75" customHeight="1">
      <c r="A260" s="117">
        <f>+ADMON!B251-ADMON!A251</f>
        <v>0</v>
      </c>
      <c r="B260" s="118">
        <f>IF(ADMON!D251&lt;6,ADMON!D251*0.06*ADMON!C251*'4'!A260,1*0)</f>
        <v>0</v>
      </c>
      <c r="C260" s="118">
        <f>IF(AND(ADMON!D251&gt;5,ADMON!D251&lt;16),(((ADMON!D251-5)*0.07)+0.3)*ADMON!C251*A260,1*0)</f>
        <v>0</v>
      </c>
      <c r="D260" s="118">
        <f>IF(ADMON!D251&gt;15,A260*ADMON!C251,1*0)</f>
        <v>0</v>
      </c>
      <c r="E260" s="118">
        <f t="shared" si="0"/>
        <v>0</v>
      </c>
      <c r="K260" s="108">
        <v>250</v>
      </c>
      <c r="L260" s="108">
        <v>32541</v>
      </c>
      <c r="M260" s="119" t="s">
        <v>339</v>
      </c>
      <c r="N260" s="108">
        <v>5461</v>
      </c>
      <c r="O260" s="108"/>
      <c r="P260" s="108">
        <v>5461</v>
      </c>
    </row>
    <row r="261" spans="1:16" ht="12.75" customHeight="1">
      <c r="A261" s="117">
        <f>+ADMON!B252-ADMON!A252</f>
        <v>0</v>
      </c>
      <c r="B261" s="118">
        <f>IF(ADMON!D252&lt;6,ADMON!D252*0.06*ADMON!C252*'4'!A261,1*0)</f>
        <v>0</v>
      </c>
      <c r="C261" s="118">
        <f>IF(AND(ADMON!D252&gt;5,ADMON!D252&lt;16),(((ADMON!D252-5)*0.07)+0.3)*ADMON!C252*A261,1*0)</f>
        <v>0</v>
      </c>
      <c r="D261" s="118">
        <f>IF(ADMON!D252&gt;15,A261*ADMON!C252,1*0)</f>
        <v>0</v>
      </c>
      <c r="E261" s="118">
        <f t="shared" si="0"/>
        <v>0</v>
      </c>
      <c r="K261" s="108">
        <v>251</v>
      </c>
      <c r="L261" s="108">
        <v>130526</v>
      </c>
      <c r="M261" s="119" t="s">
        <v>340</v>
      </c>
      <c r="N261" s="108">
        <v>569</v>
      </c>
      <c r="O261" s="108"/>
      <c r="P261" s="108">
        <v>596</v>
      </c>
    </row>
    <row r="262" spans="1:16" ht="12.75" customHeight="1">
      <c r="A262" s="117">
        <f>+ADMON!B253-ADMON!A253</f>
        <v>0</v>
      </c>
      <c r="B262" s="118">
        <f>IF(ADMON!D253&lt;6,ADMON!D253*0.06*ADMON!C253*'4'!A262,1*0)</f>
        <v>0</v>
      </c>
      <c r="C262" s="118">
        <f>IF(AND(ADMON!D253&gt;5,ADMON!D253&lt;16),(((ADMON!D253-5)*0.07)+0.3)*ADMON!C253*A262,1*0)</f>
        <v>0</v>
      </c>
      <c r="D262" s="118">
        <f>IF(ADMON!D253&gt;15,A262*ADMON!C253,1*0)</f>
        <v>0</v>
      </c>
      <c r="E262" s="118">
        <f t="shared" si="0"/>
        <v>0</v>
      </c>
      <c r="K262" s="108">
        <v>252</v>
      </c>
      <c r="L262" s="108">
        <v>120536</v>
      </c>
      <c r="M262" s="119" t="s">
        <v>341</v>
      </c>
      <c r="N262" s="108">
        <v>754</v>
      </c>
      <c r="O262" s="108"/>
      <c r="P262" s="108">
        <v>790</v>
      </c>
    </row>
    <row r="263" spans="1:16" ht="12.75" customHeight="1">
      <c r="A263" s="117">
        <f>+ADMON!B254-ADMON!A254</f>
        <v>0</v>
      </c>
      <c r="B263" s="118">
        <f>IF(ADMON!D254&lt;6,ADMON!D254*0.06*ADMON!C254*'4'!A263,1*0)</f>
        <v>0</v>
      </c>
      <c r="C263" s="118">
        <f>IF(AND(ADMON!D254&gt;5,ADMON!D254&lt;16),(((ADMON!D254-5)*0.07)+0.3)*ADMON!C254*A263,1*0)</f>
        <v>0</v>
      </c>
      <c r="D263" s="118">
        <f>IF(ADMON!D254&gt;15,A263*ADMON!C254,1*0)</f>
        <v>0</v>
      </c>
      <c r="E263" s="118">
        <f t="shared" si="0"/>
        <v>0</v>
      </c>
      <c r="K263" s="108">
        <v>253</v>
      </c>
      <c r="L263" s="108">
        <v>120537</v>
      </c>
      <c r="M263" s="119" t="s">
        <v>342</v>
      </c>
      <c r="N263" s="108">
        <v>810</v>
      </c>
      <c r="O263" s="108"/>
      <c r="P263" s="108">
        <v>849</v>
      </c>
    </row>
    <row r="264" spans="1:16" ht="12.75" customHeight="1">
      <c r="A264" s="117">
        <f>+ADMON!B255-ADMON!A255</f>
        <v>0</v>
      </c>
      <c r="B264" s="118">
        <f>IF(ADMON!D255&lt;6,ADMON!D255*0.06*ADMON!C255*'4'!A264,1*0)</f>
        <v>0</v>
      </c>
      <c r="C264" s="118">
        <f>IF(AND(ADMON!D255&gt;5,ADMON!D255&lt;16),(((ADMON!D255-5)*0.07)+0.3)*ADMON!C255*A264,1*0)</f>
        <v>0</v>
      </c>
      <c r="D264" s="118">
        <f>IF(ADMON!D255&gt;15,A264*ADMON!C255,1*0)</f>
        <v>0</v>
      </c>
      <c r="E264" s="118">
        <f t="shared" si="0"/>
        <v>0</v>
      </c>
      <c r="K264" s="108">
        <v>254</v>
      </c>
      <c r="L264" s="108">
        <v>120516</v>
      </c>
      <c r="M264" s="119" t="s">
        <v>343</v>
      </c>
      <c r="N264" s="108">
        <v>602</v>
      </c>
      <c r="O264" s="108"/>
      <c r="P264" s="108">
        <v>631</v>
      </c>
    </row>
    <row r="265" spans="1:16" ht="12.75" customHeight="1">
      <c r="A265" s="117">
        <f>+ADMON!B256-ADMON!A256</f>
        <v>0</v>
      </c>
      <c r="B265" s="118">
        <f>IF(ADMON!D256&lt;6,ADMON!D256*0.06*ADMON!C256*'4'!A265,1*0)</f>
        <v>0</v>
      </c>
      <c r="C265" s="118">
        <f>IF(AND(ADMON!D256&gt;5,ADMON!D256&lt;16),(((ADMON!D256-5)*0.07)+0.3)*ADMON!C256*A265,1*0)</f>
        <v>0</v>
      </c>
      <c r="D265" s="118">
        <f>IF(ADMON!D256&gt;15,A265*ADMON!C256,1*0)</f>
        <v>0</v>
      </c>
      <c r="E265" s="118">
        <f t="shared" si="0"/>
        <v>0</v>
      </c>
      <c r="K265" s="108">
        <v>255</v>
      </c>
      <c r="L265" s="108">
        <v>120517</v>
      </c>
      <c r="M265" s="119" t="s">
        <v>344</v>
      </c>
      <c r="N265" s="108">
        <v>632</v>
      </c>
      <c r="O265" s="108"/>
      <c r="P265" s="108">
        <v>662</v>
      </c>
    </row>
    <row r="266" spans="1:16" ht="12.75" customHeight="1">
      <c r="A266" s="117">
        <f>+ADMON!B257-ADMON!A257</f>
        <v>0</v>
      </c>
      <c r="B266" s="118">
        <f>IF(ADMON!D257&lt;6,ADMON!D257*0.06*ADMON!C257*'4'!A266,1*0)</f>
        <v>0</v>
      </c>
      <c r="C266" s="118">
        <f>IF(AND(ADMON!D257&gt;5,ADMON!D257&lt;16),(((ADMON!D257-5)*0.07)+0.3)*ADMON!C257*A266,1*0)</f>
        <v>0</v>
      </c>
      <c r="D266" s="118">
        <f>IF(ADMON!D257&gt;15,A266*ADMON!C257,1*0)</f>
        <v>0</v>
      </c>
      <c r="E266" s="118">
        <f t="shared" ref="E266:E301" si="1">SUM(B266+C266+D266)</f>
        <v>0</v>
      </c>
      <c r="K266" s="108">
        <v>256</v>
      </c>
      <c r="L266" s="108">
        <v>120518</v>
      </c>
      <c r="M266" s="119" t="s">
        <v>345</v>
      </c>
      <c r="N266" s="108">
        <v>661</v>
      </c>
      <c r="O266" s="108"/>
      <c r="P266" s="108">
        <v>693</v>
      </c>
    </row>
    <row r="267" spans="1:16" ht="12.75" customHeight="1">
      <c r="A267" s="117">
        <f>+ADMON!B258-ADMON!A258</f>
        <v>0</v>
      </c>
      <c r="B267" s="118">
        <f>IF(ADMON!D258&lt;6,ADMON!D258*0.06*ADMON!C258*'4'!A267,1*0)</f>
        <v>0</v>
      </c>
      <c r="C267" s="118">
        <f>IF(AND(ADMON!D258&gt;5,ADMON!D258&lt;16),(((ADMON!D258-5)*0.07)+0.3)*ADMON!C258*A267,1*0)</f>
        <v>0</v>
      </c>
      <c r="D267" s="118">
        <f>IF(ADMON!D258&gt;15,A267*ADMON!C258,1*0)</f>
        <v>0</v>
      </c>
      <c r="E267" s="118">
        <f t="shared" si="1"/>
        <v>0</v>
      </c>
      <c r="K267" s="108">
        <v>257</v>
      </c>
      <c r="L267" s="108">
        <v>120519</v>
      </c>
      <c r="M267" s="119" t="s">
        <v>346</v>
      </c>
      <c r="N267" s="108">
        <v>694</v>
      </c>
      <c r="O267" s="108"/>
      <c r="P267" s="108">
        <v>727</v>
      </c>
    </row>
    <row r="268" spans="1:16" ht="12.75" customHeight="1">
      <c r="A268" s="117">
        <f>+ADMON!B259-ADMON!A259</f>
        <v>0</v>
      </c>
      <c r="B268" s="118">
        <f>IF(ADMON!D259&lt;6,ADMON!D259*0.06*ADMON!C259*'4'!A268,1*0)</f>
        <v>0</v>
      </c>
      <c r="C268" s="118">
        <f>IF(AND(ADMON!D259&gt;5,ADMON!D259&lt;16),(((ADMON!D259-5)*0.07)+0.3)*ADMON!C259*A268,1*0)</f>
        <v>0</v>
      </c>
      <c r="D268" s="118">
        <f>IF(ADMON!D259&gt;15,A268*ADMON!C259,1*0)</f>
        <v>0</v>
      </c>
      <c r="E268" s="118">
        <f t="shared" si="1"/>
        <v>0</v>
      </c>
      <c r="K268" s="108">
        <v>258</v>
      </c>
      <c r="L268" s="108">
        <v>32521</v>
      </c>
      <c r="M268" s="119" t="s">
        <v>347</v>
      </c>
      <c r="N268" s="108">
        <v>1295</v>
      </c>
      <c r="O268" s="108"/>
      <c r="P268" s="108">
        <v>1388</v>
      </c>
    </row>
    <row r="269" spans="1:16" ht="12.75" customHeight="1">
      <c r="A269" s="117">
        <f>+ADMON!B260-ADMON!A260</f>
        <v>0</v>
      </c>
      <c r="B269" s="118">
        <f>IF(ADMON!D260&lt;6,ADMON!D260*0.06*ADMON!C260*'4'!A269,1*0)</f>
        <v>0</v>
      </c>
      <c r="C269" s="118">
        <f>IF(AND(ADMON!D260&gt;5,ADMON!D260&lt;16),(((ADMON!D260-5)*0.07)+0.3)*ADMON!C260*A269,1*0)</f>
        <v>0</v>
      </c>
      <c r="D269" s="118">
        <f>IF(ADMON!D260&gt;15,A269*ADMON!C260,1*0)</f>
        <v>0</v>
      </c>
      <c r="E269" s="118">
        <f t="shared" si="1"/>
        <v>0</v>
      </c>
      <c r="K269" s="108">
        <v>259</v>
      </c>
      <c r="L269" s="108">
        <v>32523</v>
      </c>
      <c r="M269" s="119" t="s">
        <v>347</v>
      </c>
      <c r="N269" s="108">
        <v>2358</v>
      </c>
      <c r="O269" s="108"/>
      <c r="P269" s="108">
        <v>2358</v>
      </c>
    </row>
    <row r="270" spans="1:16" ht="12.75" customHeight="1">
      <c r="A270" s="117">
        <f>+ADMON!B261-ADMON!A261</f>
        <v>0</v>
      </c>
      <c r="B270" s="118">
        <f>IF(ADMON!D261&lt;6,ADMON!D261*0.06*ADMON!C261*'4'!A270,1*0)</f>
        <v>0</v>
      </c>
      <c r="C270" s="118">
        <f>IF(AND(ADMON!D261&gt;5,ADMON!D261&lt;16),(((ADMON!D261-5)*0.07)+0.3)*ADMON!C261*A270,1*0)</f>
        <v>0</v>
      </c>
      <c r="D270" s="118">
        <f>IF(ADMON!D261&gt;15,A270*ADMON!C261,1*0)</f>
        <v>0</v>
      </c>
      <c r="E270" s="118">
        <f t="shared" si="1"/>
        <v>0</v>
      </c>
      <c r="K270" s="108">
        <v>260</v>
      </c>
      <c r="L270" s="108">
        <v>32511</v>
      </c>
      <c r="M270" s="119" t="s">
        <v>348</v>
      </c>
      <c r="N270" s="108">
        <v>1471</v>
      </c>
      <c r="O270" s="108"/>
      <c r="P270" s="108">
        <v>1554</v>
      </c>
    </row>
    <row r="271" spans="1:16" ht="12.75" customHeight="1">
      <c r="A271" s="117">
        <f>+ADMON!B262-ADMON!A262</f>
        <v>0</v>
      </c>
      <c r="B271" s="118">
        <f>IF(ADMON!D262&lt;6,ADMON!D262*0.06*ADMON!C262*'4'!A271,1*0)</f>
        <v>0</v>
      </c>
      <c r="C271" s="118">
        <f>IF(AND(ADMON!D262&gt;5,ADMON!D262&lt;16),(((ADMON!D262-5)*0.07)+0.3)*ADMON!C262*A271,1*0)</f>
        <v>0</v>
      </c>
      <c r="D271" s="118">
        <f>IF(ADMON!D262&gt;15,A271*ADMON!C262,1*0)</f>
        <v>0</v>
      </c>
      <c r="E271" s="118">
        <f t="shared" si="1"/>
        <v>0</v>
      </c>
      <c r="K271" s="108">
        <v>261</v>
      </c>
      <c r="L271" s="108">
        <v>32513</v>
      </c>
      <c r="M271" s="119" t="s">
        <v>349</v>
      </c>
      <c r="N271" s="108">
        <v>2144</v>
      </c>
      <c r="O271" s="108"/>
      <c r="P271" s="108">
        <v>2144</v>
      </c>
    </row>
    <row r="272" spans="1:16" ht="12.75" customHeight="1">
      <c r="A272" s="117">
        <f>+ADMON!B263-ADMON!A263</f>
        <v>0</v>
      </c>
      <c r="B272" s="118">
        <f>IF(ADMON!D263&lt;6,ADMON!D263*0.06*ADMON!C263*'4'!A272,1*0)</f>
        <v>0</v>
      </c>
      <c r="C272" s="118">
        <f>IF(AND(ADMON!D263&gt;5,ADMON!D263&lt;16),(((ADMON!D263-5)*0.07)+0.3)*ADMON!C263*A272,1*0)</f>
        <v>0</v>
      </c>
      <c r="D272" s="118">
        <f>IF(ADMON!D263&gt;15,A272*ADMON!C263,1*0)</f>
        <v>0</v>
      </c>
      <c r="E272" s="118">
        <f t="shared" si="1"/>
        <v>0</v>
      </c>
      <c r="K272" s="108">
        <v>262</v>
      </c>
      <c r="L272" s="108">
        <v>32516</v>
      </c>
      <c r="M272" s="119" t="s">
        <v>350</v>
      </c>
      <c r="N272" s="108">
        <v>2358</v>
      </c>
      <c r="O272" s="108"/>
      <c r="P272" s="108">
        <v>2358</v>
      </c>
    </row>
    <row r="273" spans="1:16" ht="12.75" customHeight="1">
      <c r="A273" s="117">
        <f>+ADMON!B264-ADMON!A264</f>
        <v>0</v>
      </c>
      <c r="B273" s="118">
        <f>IF(ADMON!D264&lt;6,ADMON!D264*0.06*ADMON!C264*'4'!A273,1*0)</f>
        <v>0</v>
      </c>
      <c r="C273" s="118">
        <f>IF(AND(ADMON!D264&gt;5,ADMON!D264&lt;16),(((ADMON!D264-5)*0.07)+0.3)*ADMON!C264*A273,1*0)</f>
        <v>0</v>
      </c>
      <c r="D273" s="118">
        <f>IF(ADMON!D264&gt;15,A273*ADMON!C264,1*0)</f>
        <v>0</v>
      </c>
      <c r="E273" s="118">
        <f t="shared" si="1"/>
        <v>0</v>
      </c>
      <c r="K273" s="108">
        <v>263</v>
      </c>
      <c r="L273" s="108">
        <v>32526</v>
      </c>
      <c r="M273" s="119" t="s">
        <v>351</v>
      </c>
      <c r="N273" s="108">
        <v>2718</v>
      </c>
      <c r="O273" s="108"/>
      <c r="P273" s="108">
        <v>2718</v>
      </c>
    </row>
    <row r="274" spans="1:16" ht="12.75" customHeight="1">
      <c r="A274" s="117">
        <f>+ADMON!B265-ADMON!A265</f>
        <v>0</v>
      </c>
      <c r="B274" s="118">
        <f>IF(ADMON!D265&lt;6,ADMON!D265*0.06*ADMON!C265*'4'!A274,1*0)</f>
        <v>0</v>
      </c>
      <c r="C274" s="118">
        <f>IF(AND(ADMON!D265&gt;5,ADMON!D265&lt;16),(((ADMON!D265-5)*0.07)+0.3)*ADMON!C265*A274,1*0)</f>
        <v>0</v>
      </c>
      <c r="D274" s="118">
        <f>IF(ADMON!D265&gt;15,A274*ADMON!C265,1*0)</f>
        <v>0</v>
      </c>
      <c r="E274" s="118">
        <f t="shared" si="1"/>
        <v>0</v>
      </c>
      <c r="K274" s="108">
        <v>264</v>
      </c>
      <c r="L274" s="108">
        <v>32531</v>
      </c>
      <c r="M274" s="119" t="s">
        <v>352</v>
      </c>
      <c r="N274" s="108">
        <v>3658</v>
      </c>
      <c r="O274" s="108"/>
      <c r="P274" s="108">
        <v>3658</v>
      </c>
    </row>
    <row r="275" spans="1:16" ht="12.75" customHeight="1">
      <c r="A275" s="117">
        <f>+ADMON!B266-ADMON!A266</f>
        <v>0</v>
      </c>
      <c r="B275" s="118">
        <f>IF(ADMON!D266&lt;6,ADMON!D266*0.06*ADMON!C266*'4'!A275,1*0)</f>
        <v>0</v>
      </c>
      <c r="C275" s="118">
        <f>IF(AND(ADMON!D266&gt;5,ADMON!D266&lt;16),(((ADMON!D266-5)*0.07)+0.3)*ADMON!C266*A275,1*0)</f>
        <v>0</v>
      </c>
      <c r="D275" s="118">
        <f>IF(ADMON!D266&gt;15,A275*ADMON!C266,1*0)</f>
        <v>0</v>
      </c>
      <c r="E275" s="118">
        <f t="shared" si="1"/>
        <v>0</v>
      </c>
      <c r="K275" s="108">
        <v>265</v>
      </c>
      <c r="L275" s="108">
        <v>12026</v>
      </c>
      <c r="M275" s="119" t="s">
        <v>353</v>
      </c>
      <c r="N275" s="108">
        <v>1934</v>
      </c>
      <c r="O275" s="108"/>
      <c r="P275" s="108">
        <v>2027</v>
      </c>
    </row>
    <row r="276" spans="1:16" ht="12.75" customHeight="1">
      <c r="A276" s="117">
        <f>+ADMON!B267-ADMON!A267</f>
        <v>0</v>
      </c>
      <c r="B276" s="118">
        <f>IF(ADMON!D267&lt;6,ADMON!D267*0.06*ADMON!C267*'4'!A276,1*0)</f>
        <v>0</v>
      </c>
      <c r="C276" s="118">
        <f>IF(AND(ADMON!D267&gt;5,ADMON!D267&lt;16),(((ADMON!D267-5)*0.07)+0.3)*ADMON!C267*A276,1*0)</f>
        <v>0</v>
      </c>
      <c r="D276" s="118">
        <f>IF(ADMON!D267&gt;15,A276*ADMON!C267,1*0)</f>
        <v>0</v>
      </c>
      <c r="E276" s="118">
        <f t="shared" si="1"/>
        <v>0</v>
      </c>
      <c r="K276" s="108">
        <v>266</v>
      </c>
      <c r="L276" s="108">
        <v>41031</v>
      </c>
      <c r="M276" s="119" t="s">
        <v>354</v>
      </c>
      <c r="N276" s="108">
        <v>1934</v>
      </c>
      <c r="O276" s="108"/>
      <c r="P276" s="108">
        <v>2027</v>
      </c>
    </row>
    <row r="277" spans="1:16" ht="12.75" customHeight="1">
      <c r="A277" s="117">
        <f>+ADMON!B268-ADMON!A268</f>
        <v>0</v>
      </c>
      <c r="B277" s="118">
        <f>IF(ADMON!D268&lt;6,ADMON!D268*0.06*ADMON!C268*'4'!A277,1*0)</f>
        <v>0</v>
      </c>
      <c r="C277" s="118">
        <f>IF(AND(ADMON!D268&gt;5,ADMON!D268&lt;16),(((ADMON!D268-5)*0.07)+0.3)*ADMON!C268*A277,1*0)</f>
        <v>0</v>
      </c>
      <c r="D277" s="118">
        <f>IF(ADMON!D268&gt;15,A277*ADMON!C268,1*0)</f>
        <v>0</v>
      </c>
      <c r="E277" s="118">
        <f t="shared" si="1"/>
        <v>0</v>
      </c>
      <c r="K277" s="108">
        <v>267</v>
      </c>
      <c r="L277" s="108">
        <v>40521</v>
      </c>
      <c r="M277" s="119" t="s">
        <v>355</v>
      </c>
      <c r="N277" s="108">
        <v>1934</v>
      </c>
      <c r="O277" s="108"/>
      <c r="P277" s="108">
        <v>2027</v>
      </c>
    </row>
    <row r="278" spans="1:16" ht="12.75" customHeight="1">
      <c r="A278" s="117">
        <f>+ADMON!B269-ADMON!A269</f>
        <v>0</v>
      </c>
      <c r="B278" s="118">
        <f>IF(ADMON!D269&lt;6,ADMON!D269*0.06*ADMON!C269*'4'!A278,1*0)</f>
        <v>0</v>
      </c>
      <c r="C278" s="118">
        <f>IF(AND(ADMON!D269&gt;5,ADMON!D269&lt;16),(((ADMON!D269-5)*0.07)+0.3)*ADMON!C269*A278,1*0)</f>
        <v>0</v>
      </c>
      <c r="D278" s="118">
        <f>IF(ADMON!D269&gt;15,A278*ADMON!C269,1*0)</f>
        <v>0</v>
      </c>
      <c r="E278" s="118">
        <f t="shared" si="1"/>
        <v>0</v>
      </c>
      <c r="K278" s="108">
        <v>268</v>
      </c>
      <c r="L278" s="108">
        <v>31036</v>
      </c>
      <c r="M278" s="119" t="s">
        <v>356</v>
      </c>
      <c r="N278" s="108">
        <v>1934</v>
      </c>
      <c r="O278" s="108"/>
      <c r="P278" s="108">
        <v>2027</v>
      </c>
    </row>
    <row r="279" spans="1:16" ht="12.75" customHeight="1">
      <c r="A279" s="117">
        <f>+ADMON!B270-ADMON!A270</f>
        <v>0</v>
      </c>
      <c r="B279" s="118">
        <f>IF(ADMON!D270&lt;6,ADMON!D270*0.06*ADMON!C270*'4'!A279,1*0)</f>
        <v>0</v>
      </c>
      <c r="C279" s="118">
        <f>IF(AND(ADMON!D270&gt;5,ADMON!D270&lt;16),(((ADMON!D270-5)*0.07)+0.3)*ADMON!C270*A279,1*0)</f>
        <v>0</v>
      </c>
      <c r="D279" s="118">
        <f>IF(ADMON!D270&gt;15,A279*ADMON!C270,1*0)</f>
        <v>0</v>
      </c>
      <c r="E279" s="118">
        <f t="shared" si="1"/>
        <v>0</v>
      </c>
      <c r="K279" s="108">
        <v>269</v>
      </c>
      <c r="L279" s="108">
        <v>111516</v>
      </c>
      <c r="M279" s="119" t="s">
        <v>357</v>
      </c>
      <c r="N279" s="108">
        <v>1569</v>
      </c>
      <c r="O279" s="108"/>
      <c r="P279" s="108">
        <v>1644</v>
      </c>
    </row>
    <row r="280" spans="1:16" ht="12.75" customHeight="1">
      <c r="A280" s="117">
        <f>+ADMON!B271-ADMON!A271</f>
        <v>0</v>
      </c>
      <c r="B280" s="118">
        <f>IF(ADMON!D271&lt;6,ADMON!D271*0.06*ADMON!C271*'4'!A280,1*0)</f>
        <v>0</v>
      </c>
      <c r="C280" s="118">
        <f>IF(AND(ADMON!D271&gt;5,ADMON!D271&lt;16),(((ADMON!D271-5)*0.07)+0.3)*ADMON!C271*A280,1*0)</f>
        <v>0</v>
      </c>
      <c r="D280" s="118">
        <f>IF(ADMON!D271&gt;15,A280*ADMON!C271,1*0)</f>
        <v>0</v>
      </c>
      <c r="E280" s="118">
        <f t="shared" si="1"/>
        <v>0</v>
      </c>
      <c r="K280" s="108">
        <v>270</v>
      </c>
      <c r="L280" s="108">
        <v>92526</v>
      </c>
      <c r="M280" s="119" t="s">
        <v>358</v>
      </c>
      <c r="N280" s="108">
        <v>1569</v>
      </c>
      <c r="O280" s="108"/>
      <c r="P280" s="108">
        <v>1644</v>
      </c>
    </row>
    <row r="281" spans="1:16" ht="12.75" customHeight="1">
      <c r="A281" s="117">
        <f>+ADMON!B272-ADMON!A272</f>
        <v>0</v>
      </c>
      <c r="B281" s="118">
        <f>IF(ADMON!D272&lt;6,ADMON!D272*0.06*ADMON!C272*'4'!A281,1*0)</f>
        <v>0</v>
      </c>
      <c r="C281" s="118">
        <f>IF(AND(ADMON!D272&gt;5,ADMON!D272&lt;16),(((ADMON!D272-5)*0.07)+0.3)*ADMON!C272*A281,1*0)</f>
        <v>0</v>
      </c>
      <c r="D281" s="118">
        <f>IF(ADMON!D272&gt;15,A281*ADMON!C272,1*0)</f>
        <v>0</v>
      </c>
      <c r="E281" s="118">
        <f t="shared" si="1"/>
        <v>0</v>
      </c>
      <c r="K281" s="108">
        <v>271</v>
      </c>
      <c r="L281" s="108">
        <v>122517</v>
      </c>
      <c r="M281" s="119" t="s">
        <v>359</v>
      </c>
      <c r="N281" s="108">
        <v>810</v>
      </c>
      <c r="O281" s="108"/>
      <c r="P281" s="108">
        <v>849</v>
      </c>
    </row>
    <row r="282" spans="1:16" ht="12.75" customHeight="1">
      <c r="A282" s="117">
        <f>+ADMON!B273-ADMON!A273</f>
        <v>0</v>
      </c>
      <c r="B282" s="118">
        <f>IF(ADMON!D273&lt;6,ADMON!D273*0.06*ADMON!C273*'4'!A282,1*0)</f>
        <v>0</v>
      </c>
      <c r="C282" s="118">
        <f>IF(AND(ADMON!D273&gt;5,ADMON!D273&lt;16),(((ADMON!D273-5)*0.07)+0.3)*ADMON!C273*A282,1*0)</f>
        <v>0</v>
      </c>
      <c r="D282" s="118">
        <f>IF(ADMON!D273&gt;15,A282*ADMON!C273,1*0)</f>
        <v>0</v>
      </c>
      <c r="E282" s="118">
        <f t="shared" si="1"/>
        <v>0</v>
      </c>
      <c r="K282" s="108">
        <v>272</v>
      </c>
      <c r="L282" s="108">
        <v>92521</v>
      </c>
      <c r="M282" s="119" t="s">
        <v>360</v>
      </c>
      <c r="N282" s="108">
        <v>1019</v>
      </c>
      <c r="O282" s="108"/>
      <c r="P282" s="108">
        <v>1068</v>
      </c>
    </row>
    <row r="283" spans="1:16" ht="12.75" customHeight="1">
      <c r="A283" s="117">
        <f>+ADMON!B274-ADMON!A274</f>
        <v>0</v>
      </c>
      <c r="B283" s="118">
        <f>IF(ADMON!D274&lt;6,ADMON!D274*0.06*ADMON!C274*'4'!A283,1*0)</f>
        <v>0</v>
      </c>
      <c r="C283" s="118">
        <f>IF(AND(ADMON!D274&gt;5,ADMON!D274&lt;16),(((ADMON!D274-5)*0.07)+0.3)*ADMON!C274*A283,1*0)</f>
        <v>0</v>
      </c>
      <c r="D283" s="118">
        <f>IF(ADMON!D274&gt;15,A283*ADMON!C274,1*0)</f>
        <v>0</v>
      </c>
      <c r="E283" s="118">
        <f t="shared" si="1"/>
        <v>0</v>
      </c>
      <c r="K283" s="108">
        <v>273</v>
      </c>
      <c r="L283" s="108">
        <v>41016</v>
      </c>
      <c r="M283" s="119" t="s">
        <v>361</v>
      </c>
      <c r="N283" s="108">
        <v>569</v>
      </c>
      <c r="O283" s="108"/>
      <c r="P283" s="108">
        <v>596</v>
      </c>
    </row>
    <row r="284" spans="1:16" ht="12.75" customHeight="1">
      <c r="A284" s="117">
        <f>+ADMON!B275-ADMON!A275</f>
        <v>0</v>
      </c>
      <c r="B284" s="118">
        <f>IF(ADMON!D275&lt;6,ADMON!D275*0.06*ADMON!C275*'4'!A284,1*0)</f>
        <v>0</v>
      </c>
      <c r="C284" s="118">
        <f>IF(AND(ADMON!D275&gt;5,ADMON!D275&lt;16),(((ADMON!D275-5)*0.07)+0.3)*ADMON!C275*A284,1*0)</f>
        <v>0</v>
      </c>
      <c r="D284" s="118">
        <f>IF(ADMON!D275&gt;15,A284*ADMON!C275,1*0)</f>
        <v>0</v>
      </c>
      <c r="E284" s="118">
        <f t="shared" si="1"/>
        <v>0</v>
      </c>
      <c r="K284" s="108">
        <v>274</v>
      </c>
      <c r="L284" s="108">
        <v>22521</v>
      </c>
      <c r="M284" s="119" t="s">
        <v>362</v>
      </c>
      <c r="N284" s="108">
        <v>943</v>
      </c>
      <c r="O284" s="108"/>
      <c r="P284" s="108">
        <v>988</v>
      </c>
    </row>
    <row r="285" spans="1:16" ht="12.75" customHeight="1">
      <c r="A285" s="117">
        <f>+ADMON!B276-ADMON!A276</f>
        <v>0</v>
      </c>
      <c r="B285" s="118">
        <f>IF(ADMON!D276&lt;6,ADMON!D276*0.06*ADMON!C276*'4'!A285,1*0)</f>
        <v>0</v>
      </c>
      <c r="C285" s="118">
        <f>IF(AND(ADMON!D276&gt;5,ADMON!D276&lt;16),(((ADMON!D276-5)*0.07)+0.3)*ADMON!C276*A285,1*0)</f>
        <v>0</v>
      </c>
      <c r="D285" s="118">
        <f>IF(ADMON!D276&gt;15,A285*ADMON!C276,1*0)</f>
        <v>0</v>
      </c>
      <c r="E285" s="118">
        <f t="shared" si="1"/>
        <v>0</v>
      </c>
      <c r="K285" s="108">
        <v>275</v>
      </c>
      <c r="L285" s="108">
        <v>51021</v>
      </c>
      <c r="M285" s="119" t="s">
        <v>363</v>
      </c>
      <c r="N285" s="108">
        <v>1019</v>
      </c>
      <c r="O285" s="108"/>
      <c r="P285" s="108">
        <v>1068</v>
      </c>
    </row>
    <row r="286" spans="1:16" ht="12.75" customHeight="1">
      <c r="A286" s="117">
        <f>+ADMON!B277-ADMON!A277</f>
        <v>0</v>
      </c>
      <c r="B286" s="118">
        <f>IF(ADMON!D277&lt;6,ADMON!D277*0.06*ADMON!C277*'4'!A286,1*0)</f>
        <v>0</v>
      </c>
      <c r="C286" s="118">
        <f>IF(AND(ADMON!D277&gt;5,ADMON!D277&lt;16),(((ADMON!D277-5)*0.07)+0.3)*ADMON!C277*A286,1*0)</f>
        <v>0</v>
      </c>
      <c r="D286" s="118">
        <f>IF(ADMON!D277&gt;15,A286*ADMON!C277,1*0)</f>
        <v>0</v>
      </c>
      <c r="E286" s="118">
        <f t="shared" si="1"/>
        <v>0</v>
      </c>
      <c r="K286" s="108">
        <v>276</v>
      </c>
      <c r="L286" s="108">
        <v>131536</v>
      </c>
      <c r="M286" s="119" t="s">
        <v>364</v>
      </c>
      <c r="N286" s="108">
        <v>736</v>
      </c>
      <c r="O286" s="108"/>
      <c r="P286" s="108">
        <v>771</v>
      </c>
    </row>
    <row r="287" spans="1:16" ht="12.75" customHeight="1">
      <c r="A287" s="117">
        <f>+ADMON!B278-ADMON!A278</f>
        <v>0</v>
      </c>
      <c r="B287" s="118">
        <f>IF(ADMON!D278&lt;6,ADMON!D278*0.06*ADMON!C278*'4'!A287,1*0)</f>
        <v>0</v>
      </c>
      <c r="C287" s="118">
        <f>IF(AND(ADMON!D278&gt;5,ADMON!D278&lt;16),(((ADMON!D278-5)*0.07)+0.3)*ADMON!C278*A287,1*0)</f>
        <v>0</v>
      </c>
      <c r="D287" s="118">
        <f>IF(ADMON!D278&gt;15,A287*ADMON!C278,1*0)</f>
        <v>0</v>
      </c>
      <c r="E287" s="118">
        <f t="shared" si="1"/>
        <v>0</v>
      </c>
      <c r="K287" s="108">
        <v>277</v>
      </c>
      <c r="L287" s="108">
        <v>61526</v>
      </c>
      <c r="M287" s="119" t="s">
        <v>365</v>
      </c>
      <c r="N287" s="108">
        <v>736</v>
      </c>
      <c r="O287" s="108"/>
      <c r="P287" s="108">
        <v>771</v>
      </c>
    </row>
    <row r="288" spans="1:16" ht="12.75" customHeight="1">
      <c r="A288" s="117">
        <f>+ADMON!B279-ADMON!A279</f>
        <v>0</v>
      </c>
      <c r="B288" s="118">
        <f>IF(ADMON!D279&lt;6,ADMON!D279*0.06*ADMON!C279*'4'!A288,1*0)</f>
        <v>0</v>
      </c>
      <c r="C288" s="118">
        <f>IF(AND(ADMON!D279&gt;5,ADMON!D279&lt;16),(((ADMON!D279-5)*0.07)+0.3)*ADMON!C279*A288,1*0)</f>
        <v>0</v>
      </c>
      <c r="D288" s="118">
        <f>IF(ADMON!D279&gt;15,A288*ADMON!C279,1*0)</f>
        <v>0</v>
      </c>
      <c r="E288" s="118">
        <f t="shared" si="1"/>
        <v>0</v>
      </c>
      <c r="K288" s="108">
        <v>278</v>
      </c>
      <c r="L288" s="108">
        <v>61527</v>
      </c>
      <c r="M288" s="119" t="s">
        <v>366</v>
      </c>
      <c r="N288" s="108">
        <v>775</v>
      </c>
      <c r="O288" s="108"/>
      <c r="P288" s="108">
        <v>812</v>
      </c>
    </row>
    <row r="289" spans="1:16" ht="12.75" customHeight="1">
      <c r="A289" s="117">
        <f>+ADMON!B280-ADMON!A280</f>
        <v>0</v>
      </c>
      <c r="B289" s="118">
        <f>IF(ADMON!D280&lt;6,ADMON!D280*0.06*ADMON!C280*'4'!A289,1*0)</f>
        <v>0</v>
      </c>
      <c r="C289" s="118">
        <f>IF(AND(ADMON!D280&gt;5,ADMON!D280&lt;16),(((ADMON!D280-5)*0.07)+0.3)*ADMON!C280*A289,1*0)</f>
        <v>0</v>
      </c>
      <c r="D289" s="118">
        <f>IF(ADMON!D280&gt;15,A289*ADMON!C280,1*0)</f>
        <v>0</v>
      </c>
      <c r="E289" s="118">
        <f t="shared" si="1"/>
        <v>0</v>
      </c>
      <c r="K289" s="108">
        <v>279</v>
      </c>
      <c r="L289" s="108">
        <v>33021</v>
      </c>
      <c r="M289" s="120" t="s">
        <v>367</v>
      </c>
      <c r="N289" s="108">
        <v>1019</v>
      </c>
      <c r="O289" s="108"/>
      <c r="P289" s="108">
        <v>1068</v>
      </c>
    </row>
    <row r="290" spans="1:16" ht="12.75" customHeight="1">
      <c r="A290" s="117">
        <f>+ADMON!B281-ADMON!A281</f>
        <v>0</v>
      </c>
      <c r="B290" s="118">
        <f>IF(ADMON!D281&lt;6,ADMON!D281*0.06*ADMON!C281*'4'!A290,1*0)</f>
        <v>0</v>
      </c>
      <c r="C290" s="118">
        <f>IF(AND(ADMON!D281&gt;5,ADMON!D281&lt;16),(((ADMON!D281-5)*0.07)+0.3)*ADMON!C281*A290,1*0)</f>
        <v>0</v>
      </c>
      <c r="D290" s="118">
        <f>IF(ADMON!D281&gt;15,A290*ADMON!C281,1*0)</f>
        <v>0</v>
      </c>
      <c r="E290" s="118">
        <f t="shared" si="1"/>
        <v>0</v>
      </c>
      <c r="K290" s="108">
        <v>280</v>
      </c>
      <c r="L290" s="108">
        <v>142526</v>
      </c>
      <c r="M290" s="119" t="s">
        <v>368</v>
      </c>
      <c r="N290" s="108">
        <v>817</v>
      </c>
      <c r="O290" s="108"/>
      <c r="P290" s="108">
        <v>856</v>
      </c>
    </row>
    <row r="291" spans="1:16" ht="12.75" customHeight="1">
      <c r="A291" s="117">
        <f>+ADMON!B282-ADMON!A282</f>
        <v>0</v>
      </c>
      <c r="B291" s="118">
        <f>IF(ADMON!D282&lt;6,ADMON!D282*0.06*ADMON!C282*'4'!A291,1*0)</f>
        <v>0</v>
      </c>
      <c r="C291" s="118">
        <f>IF(AND(ADMON!D282&gt;5,ADMON!D282&lt;16),(((ADMON!D282-5)*0.07)+0.3)*ADMON!C282*A291,1*0)</f>
        <v>0</v>
      </c>
      <c r="D291" s="118">
        <f>IF(ADMON!D282&gt;15,A291*ADMON!C282,1*0)</f>
        <v>0</v>
      </c>
      <c r="E291" s="118">
        <f t="shared" si="1"/>
        <v>0</v>
      </c>
      <c r="K291" s="108">
        <v>281</v>
      </c>
      <c r="L291" s="108">
        <v>123016</v>
      </c>
      <c r="M291" s="119" t="s">
        <v>369</v>
      </c>
      <c r="N291" s="108">
        <v>569</v>
      </c>
      <c r="O291" s="108"/>
      <c r="P291" s="108">
        <v>596</v>
      </c>
    </row>
    <row r="292" spans="1:16" ht="12.75" customHeight="1">
      <c r="A292" s="117">
        <f>+ADMON!B283-ADMON!A283</f>
        <v>0</v>
      </c>
      <c r="B292" s="118">
        <f>IF(ADMON!D283&lt;6,ADMON!D283*0.06*ADMON!C283*'4'!A292,1*0)</f>
        <v>0</v>
      </c>
      <c r="C292" s="118">
        <f>IF(AND(ADMON!D283&gt;5,ADMON!D283&lt;16),(((ADMON!D283-5)*0.07)+0.3)*ADMON!C283*A292,1*0)</f>
        <v>0</v>
      </c>
      <c r="D292" s="118">
        <f>IF(ADMON!D283&gt;15,A292*ADMON!C283,1*0)</f>
        <v>0</v>
      </c>
      <c r="E292" s="118">
        <f t="shared" si="1"/>
        <v>0</v>
      </c>
      <c r="K292" s="108">
        <v>282</v>
      </c>
      <c r="L292" s="108">
        <v>41531</v>
      </c>
      <c r="M292" s="119" t="s">
        <v>370</v>
      </c>
      <c r="N292" s="108">
        <v>943</v>
      </c>
      <c r="O292" s="108"/>
      <c r="P292" s="108">
        <v>988</v>
      </c>
    </row>
    <row r="293" spans="1:16" ht="12.75" customHeight="1">
      <c r="A293" s="117">
        <f>+ADMON!B284-ADMON!A284</f>
        <v>0</v>
      </c>
      <c r="B293" s="118">
        <f>IF(ADMON!D284&lt;6,ADMON!D284*0.06*ADMON!C284*'4'!A293,1*0)</f>
        <v>0</v>
      </c>
      <c r="C293" s="118">
        <f>IF(AND(ADMON!D284&gt;5,ADMON!D284&lt;16),(((ADMON!D284-5)*0.07)+0.3)*ADMON!C284*A293,1*0)</f>
        <v>0</v>
      </c>
      <c r="D293" s="118">
        <f>IF(ADMON!D284&gt;15,A293*ADMON!C284,1*0)</f>
        <v>0</v>
      </c>
      <c r="E293" s="118">
        <f t="shared" si="1"/>
        <v>0</v>
      </c>
      <c r="K293" s="108">
        <v>283</v>
      </c>
      <c r="L293" s="108">
        <v>41532</v>
      </c>
      <c r="M293" s="119" t="s">
        <v>371</v>
      </c>
      <c r="N293" s="108">
        <v>1019</v>
      </c>
      <c r="O293" s="108"/>
      <c r="P293" s="108">
        <v>1068</v>
      </c>
    </row>
    <row r="294" spans="1:16" ht="12.75" customHeight="1">
      <c r="A294" s="117">
        <f>+ADMON!B285-ADMON!A285</f>
        <v>0</v>
      </c>
      <c r="B294" s="118">
        <f>IF(ADMON!D285&lt;6,ADMON!D285*0.06*ADMON!C285*'4'!A294,1*0)</f>
        <v>0</v>
      </c>
      <c r="C294" s="118">
        <f>IF(AND(ADMON!D285&gt;5,ADMON!D285&lt;16),(((ADMON!D285-5)*0.07)+0.3)*ADMON!C285*A294,1*0)</f>
        <v>0</v>
      </c>
      <c r="D294" s="118">
        <f>IF(ADMON!D285&gt;15,A294*ADMON!C285,1*0)</f>
        <v>0</v>
      </c>
      <c r="E294" s="118">
        <f t="shared" si="1"/>
        <v>0</v>
      </c>
      <c r="K294" s="108">
        <v>284</v>
      </c>
      <c r="L294" s="108">
        <v>41533</v>
      </c>
      <c r="M294" s="119" t="s">
        <v>372</v>
      </c>
      <c r="N294" s="108">
        <v>1351</v>
      </c>
      <c r="O294" s="108"/>
      <c r="P294" s="108">
        <v>1415</v>
      </c>
    </row>
    <row r="295" spans="1:16" ht="12.75" customHeight="1">
      <c r="A295" s="117">
        <f>+ADMON!B286-ADMON!A286</f>
        <v>0</v>
      </c>
      <c r="B295" s="118">
        <f>IF(ADMON!D286&lt;6,ADMON!D286*0.06*ADMON!C286*'4'!A295,1*0)</f>
        <v>0</v>
      </c>
      <c r="C295" s="118">
        <f>IF(AND(ADMON!D286&gt;5,ADMON!D286&lt;16),(((ADMON!D286-5)*0.07)+0.3)*ADMON!C286*A295,1*0)</f>
        <v>0</v>
      </c>
      <c r="D295" s="118">
        <f>IF(ADMON!D286&gt;15,A295*ADMON!C286,1*0)</f>
        <v>0</v>
      </c>
      <c r="E295" s="118">
        <f t="shared" si="1"/>
        <v>0</v>
      </c>
      <c r="K295" s="108">
        <v>285</v>
      </c>
      <c r="L295" s="108">
        <v>43026</v>
      </c>
      <c r="M295" s="119" t="s">
        <v>373</v>
      </c>
      <c r="N295" s="108">
        <v>3658</v>
      </c>
      <c r="O295" s="108"/>
      <c r="P295" s="108">
        <v>3658</v>
      </c>
    </row>
    <row r="296" spans="1:16" ht="12.75" customHeight="1">
      <c r="A296" s="117">
        <f>+ADMON!B287-ADMON!A287</f>
        <v>0</v>
      </c>
      <c r="B296" s="118">
        <f>IF(ADMON!D287&lt;6,ADMON!D287*0.06*ADMON!C287*'4'!A296,1*0)</f>
        <v>0</v>
      </c>
      <c r="C296" s="118">
        <f>IF(AND(ADMON!D287&gt;5,ADMON!D287&lt;16),(((ADMON!D287-5)*0.07)+0.3)*ADMON!C287*A296,1*0)</f>
        <v>0</v>
      </c>
      <c r="D296" s="118">
        <f>IF(ADMON!D287&gt;15,A296*ADMON!C287,1*0)</f>
        <v>0</v>
      </c>
      <c r="E296" s="118">
        <f t="shared" si="1"/>
        <v>0</v>
      </c>
      <c r="K296" s="108">
        <v>286</v>
      </c>
      <c r="L296" s="108">
        <v>134511</v>
      </c>
      <c r="M296" s="119" t="s">
        <v>374</v>
      </c>
      <c r="N296" s="108">
        <v>557</v>
      </c>
      <c r="O296" s="108"/>
      <c r="P296" s="108">
        <v>583</v>
      </c>
    </row>
    <row r="297" spans="1:16" ht="12.75" customHeight="1">
      <c r="A297" s="117">
        <f>+ADMON!B288-ADMON!A288</f>
        <v>0</v>
      </c>
      <c r="B297" s="118">
        <f>IF(ADMON!D288&lt;6,ADMON!D288*0.06*ADMON!C288*'4'!A297,1*0)</f>
        <v>0</v>
      </c>
      <c r="C297" s="118">
        <f>IF(AND(ADMON!D288&gt;5,ADMON!D288&lt;16),(((ADMON!D288-5)*0.07)+0.3)*ADMON!C288*A297,1*0)</f>
        <v>0</v>
      </c>
      <c r="D297" s="118">
        <f>IF(ADMON!D288&gt;15,A297*ADMON!C288,1*0)</f>
        <v>0</v>
      </c>
      <c r="E297" s="118">
        <f t="shared" si="1"/>
        <v>0</v>
      </c>
      <c r="K297" s="108">
        <v>287</v>
      </c>
      <c r="L297" s="108">
        <v>52021</v>
      </c>
      <c r="M297" s="119" t="s">
        <v>375</v>
      </c>
      <c r="N297" s="108">
        <v>1153</v>
      </c>
      <c r="O297" s="108"/>
      <c r="P297" s="108">
        <v>1208</v>
      </c>
    </row>
    <row r="298" spans="1:16" ht="12.75" customHeight="1">
      <c r="A298" s="117">
        <f>+ADMON!B289-ADMON!A289</f>
        <v>0</v>
      </c>
      <c r="B298" s="118">
        <f>IF(ADMON!D289&lt;6,ADMON!D289*0.06*ADMON!C289*'4'!A298,1*0)</f>
        <v>0</v>
      </c>
      <c r="C298" s="118">
        <f>IF(AND(ADMON!D289&gt;5,ADMON!D289&lt;16),(((ADMON!D289-5)*0.07)+0.3)*ADMON!C289*A298,1*0)</f>
        <v>0</v>
      </c>
      <c r="D298" s="118">
        <f>IF(ADMON!D289&gt;15,A298*ADMON!C289,1*0)</f>
        <v>0</v>
      </c>
      <c r="E298" s="118">
        <f t="shared" si="1"/>
        <v>0</v>
      </c>
      <c r="K298" s="108">
        <v>288</v>
      </c>
      <c r="L298" s="108">
        <v>141526</v>
      </c>
      <c r="M298" s="119" t="s">
        <v>376</v>
      </c>
      <c r="N298" s="108">
        <v>557</v>
      </c>
      <c r="O298" s="108"/>
      <c r="P298" s="108">
        <v>583</v>
      </c>
    </row>
    <row r="299" spans="1:16" ht="12.75">
      <c r="A299" s="117">
        <f>+MISCELANEOS!B6-MISCELANEOS!A6</f>
        <v>25</v>
      </c>
      <c r="B299" s="118">
        <f>IF(MISCELANEOS!D6&lt;6,MISCELANEOS!D6*0.06*MISCELANEOS!C6*'4'!A299,1*0)</f>
        <v>12</v>
      </c>
      <c r="C299" s="118">
        <f>IF(AND(MISCELANEOS!D6&gt;5,MISCELANEOS!D6&lt;16),(((MISCELANEOS!D6-5)*0.07)+0.3)*MISCELANEOS!C6*A299,1*0)</f>
        <v>0</v>
      </c>
      <c r="D299" s="118">
        <f>IF(MISCELANEOS!D6&gt;15,A299*MISCELANEOS!C6,1*0)</f>
        <v>0</v>
      </c>
      <c r="E299" s="118">
        <f t="shared" si="1"/>
        <v>12</v>
      </c>
      <c r="K299" s="108">
        <v>289</v>
      </c>
      <c r="L299" s="108">
        <v>143516</v>
      </c>
      <c r="M299" s="119" t="s">
        <v>377</v>
      </c>
      <c r="N299" s="108">
        <v>400</v>
      </c>
      <c r="O299" s="108"/>
      <c r="P299" s="108">
        <v>425</v>
      </c>
    </row>
    <row r="300" spans="1:16" ht="12.75">
      <c r="A300" s="117">
        <f>+MISCELANEOS!B7-MISCELANEOS!A7</f>
        <v>25</v>
      </c>
      <c r="B300" s="118">
        <f>IF(MISCELANEOS!D7&lt;6,MISCELANEOS!D7*0.06*MISCELANEOS!C7*'4'!A300,1*0)</f>
        <v>12</v>
      </c>
      <c r="C300" s="118">
        <f>IF(AND(MISCELANEOS!D7&gt;5,MISCELANEOS!D7&lt;16),(((MISCELANEOS!D7-5)*0.07)+0.3)*MISCELANEOS!C7*A300,1*0)</f>
        <v>0</v>
      </c>
      <c r="D300" s="118">
        <f>IF(MISCELANEOS!D7&gt;15,A300*MISCELANEOS!C7,1*0)</f>
        <v>0</v>
      </c>
      <c r="E300" s="118">
        <f t="shared" si="1"/>
        <v>12</v>
      </c>
      <c r="K300" s="108">
        <v>290</v>
      </c>
      <c r="L300" s="108">
        <v>143517</v>
      </c>
      <c r="M300" s="119" t="s">
        <v>101</v>
      </c>
      <c r="N300" s="108">
        <v>455</v>
      </c>
      <c r="O300" s="108"/>
      <c r="P300" s="108">
        <v>480</v>
      </c>
    </row>
    <row r="301" spans="1:16" ht="12.75">
      <c r="A301" s="117">
        <f>+MISCELANEOS!B8-MISCELANEOS!A8</f>
        <v>25</v>
      </c>
      <c r="B301" s="118">
        <f>IF(MISCELANEOS!D8&lt;6,MISCELANEOS!D8*0.06*MISCELANEOS!C8*'4'!A301,1*0)</f>
        <v>12</v>
      </c>
      <c r="C301" s="118">
        <f>IF(AND(MISCELANEOS!D8&gt;5,MISCELANEOS!D8&lt;16),(((MISCELANEOS!D8-5)*0.07)+0.3)*MISCELANEOS!C8*A301,1*0)</f>
        <v>0</v>
      </c>
      <c r="D301" s="118">
        <f>IF(MISCELANEOS!D8&gt;15,A301*MISCELANEOS!C8,1*0)</f>
        <v>0</v>
      </c>
      <c r="E301" s="118">
        <f t="shared" si="1"/>
        <v>12</v>
      </c>
      <c r="K301" s="108">
        <v>291</v>
      </c>
      <c r="L301" s="108">
        <v>143518</v>
      </c>
      <c r="M301" s="119" t="s">
        <v>100</v>
      </c>
      <c r="N301" s="108">
        <v>485</v>
      </c>
      <c r="O301" s="108"/>
      <c r="P301" s="108">
        <v>510</v>
      </c>
    </row>
  </sheetData>
  <mergeCells count="6">
    <mergeCell ref="A8:E8"/>
    <mergeCell ref="A1:E1"/>
    <mergeCell ref="A2:E2"/>
    <mergeCell ref="A3:E3"/>
    <mergeCell ref="A5:E5"/>
    <mergeCell ref="A6:E6"/>
  </mergeCells>
  <pageMargins left="0.4" right="0.4" top="0.33300000000000002" bottom="0.33300000000000002" header="0" footer="0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4"/>
  <sheetViews>
    <sheetView workbookViewId="0">
      <selection sqref="A1:C1"/>
    </sheetView>
  </sheetViews>
  <sheetFormatPr baseColWidth="10" defaultColWidth="14.42578125" defaultRowHeight="15" customHeight="1"/>
  <cols>
    <col min="1" max="1" width="24.42578125" customWidth="1"/>
    <col min="2" max="2" width="25.7109375" customWidth="1"/>
    <col min="3" max="3" width="28.140625" customWidth="1"/>
    <col min="4" max="4" width="24" customWidth="1"/>
    <col min="5" max="26" width="9.140625" customWidth="1"/>
  </cols>
  <sheetData>
    <row r="1" spans="1:3" ht="12.75" customHeight="1">
      <c r="A1" s="411" t="s">
        <v>0</v>
      </c>
      <c r="B1" s="412"/>
      <c r="C1" s="413"/>
    </row>
    <row r="2" spans="1:3" ht="12.75" customHeight="1">
      <c r="A2" s="414" t="s">
        <v>2</v>
      </c>
      <c r="B2" s="393"/>
      <c r="C2" s="394"/>
    </row>
    <row r="3" spans="1:3" ht="12.75" customHeight="1">
      <c r="A3" s="414" t="s">
        <v>3</v>
      </c>
      <c r="B3" s="393"/>
      <c r="C3" s="394"/>
    </row>
    <row r="4" spans="1:3" ht="12.75" customHeight="1">
      <c r="A4" s="121"/>
      <c r="B4" s="122"/>
      <c r="C4" s="122"/>
    </row>
    <row r="5" spans="1:3" ht="12.75" customHeight="1">
      <c r="A5" s="414" t="s">
        <v>378</v>
      </c>
      <c r="B5" s="393"/>
      <c r="C5" s="394"/>
    </row>
    <row r="6" spans="1:3" ht="12.75" customHeight="1">
      <c r="A6" s="121"/>
      <c r="B6" s="122"/>
      <c r="C6" s="122"/>
    </row>
    <row r="7" spans="1:3" ht="12.75" customHeight="1">
      <c r="A7" s="415" t="s">
        <v>379</v>
      </c>
      <c r="B7" s="393"/>
      <c r="C7" s="394"/>
    </row>
    <row r="8" spans="1:3" ht="12.75" customHeight="1">
      <c r="A8" s="121"/>
      <c r="B8" s="122"/>
      <c r="C8" s="122"/>
    </row>
    <row r="9" spans="1:3" ht="12.75" customHeight="1">
      <c r="A9" s="123" t="s">
        <v>93</v>
      </c>
      <c r="B9" s="124" t="s">
        <v>380</v>
      </c>
      <c r="C9" s="124" t="s">
        <v>381</v>
      </c>
    </row>
    <row r="10" spans="1:3" ht="12.75" customHeight="1">
      <c r="A10" s="125">
        <v>1</v>
      </c>
      <c r="B10" s="126">
        <v>0.06</v>
      </c>
      <c r="C10" s="126">
        <v>0.06</v>
      </c>
    </row>
    <row r="11" spans="1:3" ht="12.75" customHeight="1">
      <c r="A11" s="127">
        <v>2</v>
      </c>
      <c r="B11" s="128">
        <v>0.06</v>
      </c>
      <c r="C11" s="128">
        <f t="shared" ref="C11:C24" si="0">SUM(C10+B11)</f>
        <v>0.12</v>
      </c>
    </row>
    <row r="12" spans="1:3" ht="12.75" customHeight="1">
      <c r="A12" s="127">
        <v>3</v>
      </c>
      <c r="B12" s="128">
        <v>0.06</v>
      </c>
      <c r="C12" s="128">
        <f t="shared" si="0"/>
        <v>0.18</v>
      </c>
    </row>
    <row r="13" spans="1:3" ht="12.75" customHeight="1">
      <c r="A13" s="127">
        <v>4</v>
      </c>
      <c r="B13" s="128">
        <v>0.06</v>
      </c>
      <c r="C13" s="128">
        <f t="shared" si="0"/>
        <v>0.24</v>
      </c>
    </row>
    <row r="14" spans="1:3" ht="12.75" customHeight="1">
      <c r="A14" s="127">
        <v>5</v>
      </c>
      <c r="B14" s="128">
        <v>0.06</v>
      </c>
      <c r="C14" s="128">
        <f t="shared" si="0"/>
        <v>0.3</v>
      </c>
    </row>
    <row r="15" spans="1:3" ht="12.75" customHeight="1">
      <c r="A15" s="127">
        <v>6</v>
      </c>
      <c r="B15" s="128">
        <v>7.0000000000000007E-2</v>
      </c>
      <c r="C15" s="128">
        <f t="shared" si="0"/>
        <v>0.37</v>
      </c>
    </row>
    <row r="16" spans="1:3" ht="12.75" customHeight="1">
      <c r="A16" s="127">
        <v>7</v>
      </c>
      <c r="B16" s="128">
        <v>7.0000000000000007E-2</v>
      </c>
      <c r="C16" s="128">
        <f t="shared" si="0"/>
        <v>0.44</v>
      </c>
    </row>
    <row r="17" spans="1:3" ht="12.75" customHeight="1">
      <c r="A17" s="127">
        <v>8</v>
      </c>
      <c r="B17" s="128">
        <v>7.0000000000000007E-2</v>
      </c>
      <c r="C17" s="128">
        <f t="shared" si="0"/>
        <v>0.51</v>
      </c>
    </row>
    <row r="18" spans="1:3" ht="12.75" customHeight="1">
      <c r="A18" s="127">
        <v>9</v>
      </c>
      <c r="B18" s="128">
        <v>7.0000000000000007E-2</v>
      </c>
      <c r="C18" s="128">
        <f t="shared" si="0"/>
        <v>0.58000000000000007</v>
      </c>
    </row>
    <row r="19" spans="1:3" ht="12.75" customHeight="1">
      <c r="A19" s="127">
        <v>10</v>
      </c>
      <c r="B19" s="128">
        <v>7.0000000000000007E-2</v>
      </c>
      <c r="C19" s="128">
        <f t="shared" si="0"/>
        <v>0.65000000000000013</v>
      </c>
    </row>
    <row r="20" spans="1:3" ht="12.75" customHeight="1">
      <c r="A20" s="127">
        <v>11</v>
      </c>
      <c r="B20" s="128">
        <v>7.0000000000000007E-2</v>
      </c>
      <c r="C20" s="128">
        <f t="shared" si="0"/>
        <v>0.7200000000000002</v>
      </c>
    </row>
    <row r="21" spans="1:3" ht="12.75" customHeight="1">
      <c r="A21" s="127">
        <v>12</v>
      </c>
      <c r="B21" s="128">
        <v>7.0000000000000007E-2</v>
      </c>
      <c r="C21" s="128">
        <f t="shared" si="0"/>
        <v>0.79000000000000026</v>
      </c>
    </row>
    <row r="22" spans="1:3" ht="12.75" customHeight="1">
      <c r="A22" s="127">
        <v>13</v>
      </c>
      <c r="B22" s="128">
        <v>7.0000000000000007E-2</v>
      </c>
      <c r="C22" s="128">
        <f t="shared" si="0"/>
        <v>0.86000000000000032</v>
      </c>
    </row>
    <row r="23" spans="1:3" ht="12.75" customHeight="1">
      <c r="A23" s="127">
        <v>14</v>
      </c>
      <c r="B23" s="128">
        <v>7.0000000000000007E-2</v>
      </c>
      <c r="C23" s="128">
        <f t="shared" si="0"/>
        <v>0.93000000000000038</v>
      </c>
    </row>
    <row r="24" spans="1:3" ht="12.75" customHeight="1">
      <c r="A24" s="129">
        <v>15</v>
      </c>
      <c r="B24" s="130">
        <v>7.0000000000000007E-2</v>
      </c>
      <c r="C24" s="130">
        <f t="shared" si="0"/>
        <v>1.0000000000000004</v>
      </c>
    </row>
  </sheetData>
  <mergeCells count="5">
    <mergeCell ref="A1:C1"/>
    <mergeCell ref="A2:C2"/>
    <mergeCell ref="A3:C3"/>
    <mergeCell ref="A5:C5"/>
    <mergeCell ref="A7:C7"/>
  </mergeCells>
  <pageMargins left="0.75" right="0.75" top="1" bottom="1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297"/>
  <sheetViews>
    <sheetView showGridLines="0" topLeftCell="A253" workbookViewId="0">
      <pane xSplit="3" topLeftCell="AC1" activePane="topRight" state="frozen"/>
      <selection pane="topRight" activeCell="AG149" sqref="AG149"/>
    </sheetView>
  </sheetViews>
  <sheetFormatPr baseColWidth="10" defaultColWidth="14.42578125" defaultRowHeight="15" customHeight="1"/>
  <cols>
    <col min="1" max="1" width="9.140625" customWidth="1"/>
    <col min="2" max="2" width="9" customWidth="1"/>
    <col min="3" max="3" width="35.5703125" customWidth="1"/>
    <col min="4" max="4" width="10.42578125" customWidth="1"/>
    <col min="5" max="5" width="14" customWidth="1"/>
    <col min="6" max="6" width="15.28515625" customWidth="1"/>
    <col min="7" max="7" width="17.42578125" customWidth="1"/>
    <col min="8" max="9" width="14.28515625" customWidth="1"/>
    <col min="10" max="10" width="11.5703125" customWidth="1"/>
    <col min="11" max="11" width="16.140625" customWidth="1"/>
    <col min="12" max="12" width="13.7109375" customWidth="1"/>
    <col min="13" max="13" width="9.140625" customWidth="1"/>
    <col min="14" max="14" width="12" customWidth="1"/>
    <col min="15" max="15" width="9.28515625" customWidth="1"/>
    <col min="16" max="16" width="9.140625" customWidth="1"/>
    <col min="17" max="17" width="18.140625" customWidth="1"/>
    <col min="18" max="18" width="11.5703125" customWidth="1"/>
    <col min="19" max="20" width="11.85546875" customWidth="1"/>
    <col min="21" max="21" width="12.7109375" customWidth="1"/>
    <col min="22" max="22" width="11.140625" customWidth="1"/>
    <col min="23" max="23" width="12.42578125" customWidth="1"/>
    <col min="24" max="24" width="9.140625" customWidth="1"/>
    <col min="25" max="25" width="13" customWidth="1"/>
    <col min="26" max="26" width="15.140625" customWidth="1"/>
    <col min="27" max="27" width="18.7109375" customWidth="1"/>
    <col min="28" max="28" width="13" customWidth="1"/>
    <col min="29" max="29" width="16.42578125" customWidth="1"/>
    <col min="30" max="30" width="13" customWidth="1"/>
    <col min="31" max="31" width="15" customWidth="1"/>
  </cols>
  <sheetData>
    <row r="1" spans="1:31" ht="12.75" customHeight="1">
      <c r="A1" s="113" t="s">
        <v>0</v>
      </c>
      <c r="B1" s="108"/>
      <c r="C1" s="131"/>
      <c r="D1" s="131"/>
      <c r="E1" s="131"/>
      <c r="F1" s="131"/>
      <c r="G1" s="132"/>
      <c r="H1" s="133"/>
      <c r="I1" s="133"/>
      <c r="J1" s="133"/>
      <c r="K1" s="133"/>
      <c r="L1" s="133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</row>
    <row r="2" spans="1:31" ht="12.75" customHeight="1">
      <c r="A2" s="113" t="s">
        <v>2</v>
      </c>
      <c r="B2" s="108"/>
      <c r="C2" s="116"/>
      <c r="D2" s="116"/>
      <c r="E2" s="116"/>
      <c r="F2" s="116"/>
      <c r="G2" s="132"/>
      <c r="H2" s="133"/>
      <c r="I2" s="133"/>
      <c r="J2" s="133"/>
      <c r="K2" s="133"/>
      <c r="L2" s="133"/>
      <c r="M2" s="108"/>
      <c r="N2" s="108"/>
      <c r="O2" s="108"/>
      <c r="P2" s="108"/>
      <c r="Q2" s="134" t="s">
        <v>382</v>
      </c>
      <c r="R2" s="108" t="s">
        <v>383</v>
      </c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</row>
    <row r="3" spans="1:31" ht="12.75" customHeight="1">
      <c r="A3" s="113" t="s">
        <v>3</v>
      </c>
      <c r="B3" s="108"/>
      <c r="C3" s="116"/>
      <c r="D3" s="116"/>
      <c r="E3" s="116"/>
      <c r="F3" s="116"/>
      <c r="G3" s="132"/>
      <c r="H3" s="133"/>
      <c r="I3" s="133"/>
      <c r="J3" s="133"/>
      <c r="K3" s="133"/>
      <c r="L3" s="133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</row>
    <row r="4" spans="1:31" ht="21" customHeight="1">
      <c r="A4" s="108"/>
      <c r="B4" s="110" t="s">
        <v>384</v>
      </c>
      <c r="C4" s="108"/>
      <c r="D4" s="116"/>
      <c r="E4" s="116"/>
      <c r="F4" s="116"/>
      <c r="G4" s="132"/>
      <c r="H4" s="133"/>
      <c r="I4" s="133"/>
      <c r="J4" s="133"/>
      <c r="K4" s="133"/>
      <c r="L4" s="133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5" spans="1:31" ht="21" customHeight="1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135">
        <v>6</v>
      </c>
      <c r="G5" s="135">
        <v>7</v>
      </c>
      <c r="H5" s="135">
        <v>8</v>
      </c>
      <c r="I5" s="135">
        <v>9</v>
      </c>
      <c r="J5" s="135">
        <v>10</v>
      </c>
      <c r="K5" s="135">
        <v>11</v>
      </c>
      <c r="L5" s="135">
        <v>12</v>
      </c>
      <c r="M5" s="135">
        <v>13</v>
      </c>
      <c r="N5" s="135">
        <v>14</v>
      </c>
      <c r="O5" s="135">
        <v>15</v>
      </c>
      <c r="P5" s="135">
        <v>16</v>
      </c>
      <c r="Q5" s="135">
        <v>17</v>
      </c>
      <c r="R5" s="135">
        <v>18</v>
      </c>
      <c r="S5" s="135">
        <v>19</v>
      </c>
      <c r="T5" s="135">
        <v>20</v>
      </c>
      <c r="U5" s="135">
        <v>21</v>
      </c>
      <c r="V5" s="135">
        <v>22</v>
      </c>
      <c r="W5" s="135">
        <v>23</v>
      </c>
      <c r="X5" s="135">
        <v>24</v>
      </c>
      <c r="Y5" s="135">
        <v>25</v>
      </c>
      <c r="Z5" s="135">
        <v>26</v>
      </c>
      <c r="AA5" s="135">
        <v>27</v>
      </c>
      <c r="AB5" s="135">
        <v>28</v>
      </c>
      <c r="AC5" s="135">
        <v>29</v>
      </c>
      <c r="AD5" s="135">
        <v>30</v>
      </c>
      <c r="AE5" s="135">
        <v>31</v>
      </c>
    </row>
    <row r="6" spans="1:31" ht="12.75" customHeight="1">
      <c r="A6" s="136"/>
      <c r="B6" s="137"/>
      <c r="C6" s="138"/>
      <c r="D6" s="138" t="s">
        <v>385</v>
      </c>
      <c r="E6" s="139"/>
      <c r="F6" s="139"/>
      <c r="G6" s="140" t="s">
        <v>386</v>
      </c>
      <c r="H6" s="141"/>
      <c r="I6" s="141"/>
      <c r="J6" s="142" t="s">
        <v>387</v>
      </c>
      <c r="K6" s="142"/>
      <c r="L6" s="142"/>
      <c r="M6" s="143"/>
      <c r="N6" s="144" t="s">
        <v>388</v>
      </c>
      <c r="O6" s="144"/>
      <c r="P6" s="144"/>
      <c r="Q6" s="145" t="s">
        <v>389</v>
      </c>
      <c r="R6" s="145"/>
      <c r="S6" s="145"/>
      <c r="T6" s="146" t="s">
        <v>390</v>
      </c>
      <c r="U6" s="146"/>
      <c r="V6" s="146"/>
      <c r="W6" s="147" t="s">
        <v>391</v>
      </c>
      <c r="X6" s="147"/>
      <c r="Y6" s="147"/>
      <c r="Z6" s="148" t="s">
        <v>105</v>
      </c>
      <c r="AA6" s="149"/>
      <c r="AB6" s="150"/>
      <c r="AC6" s="151" t="s">
        <v>392</v>
      </c>
      <c r="AD6" s="151"/>
      <c r="AE6" s="151"/>
    </row>
    <row r="7" spans="1:31" ht="12.75" customHeight="1">
      <c r="A7" s="152"/>
      <c r="B7" s="113"/>
      <c r="C7" s="113"/>
      <c r="D7" s="131" t="s">
        <v>393</v>
      </c>
      <c r="E7" s="131" t="s">
        <v>394</v>
      </c>
      <c r="F7" s="131" t="s">
        <v>395</v>
      </c>
      <c r="G7" s="132" t="s">
        <v>393</v>
      </c>
      <c r="H7" s="132" t="s">
        <v>394</v>
      </c>
      <c r="I7" s="153" t="s">
        <v>395</v>
      </c>
      <c r="J7" s="154" t="s">
        <v>393</v>
      </c>
      <c r="K7" s="154" t="s">
        <v>394</v>
      </c>
      <c r="L7" s="154" t="s">
        <v>395</v>
      </c>
      <c r="M7" s="108"/>
      <c r="N7" s="155" t="s">
        <v>396</v>
      </c>
      <c r="O7" s="155" t="s">
        <v>394</v>
      </c>
      <c r="P7" s="155" t="s">
        <v>397</v>
      </c>
      <c r="Q7" s="156" t="s">
        <v>398</v>
      </c>
      <c r="R7" s="156"/>
      <c r="S7" s="156"/>
      <c r="T7" s="157" t="s">
        <v>399</v>
      </c>
      <c r="U7" s="157"/>
      <c r="V7" s="157"/>
      <c r="W7" s="158" t="s">
        <v>400</v>
      </c>
      <c r="X7" s="158"/>
      <c r="Y7" s="158"/>
      <c r="Z7" s="159" t="s">
        <v>108</v>
      </c>
      <c r="AA7" s="160"/>
      <c r="AB7" s="161"/>
      <c r="AC7" s="162" t="s">
        <v>401</v>
      </c>
      <c r="AD7" s="162"/>
      <c r="AE7" s="162"/>
    </row>
    <row r="8" spans="1:31" ht="12.75" customHeight="1">
      <c r="A8" s="163" t="s">
        <v>54</v>
      </c>
      <c r="B8" s="164" t="s">
        <v>55</v>
      </c>
      <c r="C8" s="165" t="s">
        <v>99</v>
      </c>
      <c r="D8" s="166" t="s">
        <v>402</v>
      </c>
      <c r="E8" s="165" t="s">
        <v>403</v>
      </c>
      <c r="F8" s="166" t="s">
        <v>404</v>
      </c>
      <c r="G8" s="167" t="s">
        <v>402</v>
      </c>
      <c r="H8" s="167" t="s">
        <v>403</v>
      </c>
      <c r="I8" s="168" t="s">
        <v>404</v>
      </c>
      <c r="J8" s="169" t="s">
        <v>402</v>
      </c>
      <c r="K8" s="169" t="s">
        <v>403</v>
      </c>
      <c r="L8" s="169" t="s">
        <v>404</v>
      </c>
      <c r="M8" s="170" t="s">
        <v>405</v>
      </c>
      <c r="N8" s="171" t="s">
        <v>114</v>
      </c>
      <c r="O8" s="171" t="s">
        <v>115</v>
      </c>
      <c r="P8" s="171" t="s">
        <v>116</v>
      </c>
      <c r="Q8" s="172" t="s">
        <v>114</v>
      </c>
      <c r="R8" s="172" t="s">
        <v>115</v>
      </c>
      <c r="S8" s="172" t="s">
        <v>116</v>
      </c>
      <c r="T8" s="173" t="s">
        <v>114</v>
      </c>
      <c r="U8" s="173" t="s">
        <v>115</v>
      </c>
      <c r="V8" s="173" t="s">
        <v>116</v>
      </c>
      <c r="W8" s="174" t="s">
        <v>114</v>
      </c>
      <c r="X8" s="174" t="s">
        <v>115</v>
      </c>
      <c r="Y8" s="174" t="s">
        <v>116</v>
      </c>
      <c r="Z8" s="175" t="s">
        <v>114</v>
      </c>
      <c r="AA8" s="175" t="s">
        <v>115</v>
      </c>
      <c r="AB8" s="176" t="s">
        <v>116</v>
      </c>
      <c r="AC8" s="177" t="s">
        <v>406</v>
      </c>
      <c r="AD8" s="178" t="s">
        <v>407</v>
      </c>
      <c r="AE8" s="177" t="s">
        <v>408</v>
      </c>
    </row>
    <row r="9" spans="1:31" ht="12.75" customHeight="1">
      <c r="A9" s="179">
        <v>1</v>
      </c>
      <c r="B9" s="180">
        <v>141016</v>
      </c>
      <c r="C9" s="181" t="s">
        <v>117</v>
      </c>
      <c r="D9" s="182">
        <v>310</v>
      </c>
      <c r="E9" s="182"/>
      <c r="F9" s="182">
        <v>336</v>
      </c>
      <c r="G9" s="183">
        <v>336</v>
      </c>
      <c r="H9" s="183"/>
      <c r="I9" s="183">
        <v>362</v>
      </c>
      <c r="J9" s="184">
        <v>364</v>
      </c>
      <c r="K9" s="185"/>
      <c r="L9" s="185"/>
      <c r="M9" s="180"/>
      <c r="N9" s="186">
        <v>395</v>
      </c>
      <c r="O9" s="186">
        <v>0</v>
      </c>
      <c r="P9" s="186"/>
      <c r="Q9" s="187">
        <v>428</v>
      </c>
      <c r="R9" s="188">
        <v>0</v>
      </c>
      <c r="S9" s="187"/>
      <c r="T9" s="189">
        <v>464</v>
      </c>
      <c r="U9" s="189">
        <v>0</v>
      </c>
      <c r="V9" s="189"/>
      <c r="W9" s="180">
        <v>503</v>
      </c>
      <c r="X9" s="190"/>
      <c r="Y9" s="180">
        <v>529</v>
      </c>
      <c r="Z9" s="180">
        <v>545</v>
      </c>
      <c r="AA9" s="180"/>
      <c r="AB9" s="191">
        <v>571</v>
      </c>
      <c r="AC9" s="183">
        <v>591</v>
      </c>
      <c r="AD9" s="183"/>
      <c r="AE9" s="192">
        <v>617</v>
      </c>
    </row>
    <row r="10" spans="1:31" ht="12.75" customHeight="1">
      <c r="A10" s="193">
        <v>2</v>
      </c>
      <c r="B10" s="194">
        <v>141017</v>
      </c>
      <c r="C10" s="195" t="s">
        <v>118</v>
      </c>
      <c r="D10" s="196">
        <v>316</v>
      </c>
      <c r="E10" s="196"/>
      <c r="F10" s="196">
        <v>342</v>
      </c>
      <c r="G10" s="197">
        <v>343</v>
      </c>
      <c r="H10" s="197"/>
      <c r="I10" s="197">
        <v>369</v>
      </c>
      <c r="J10" s="198">
        <v>372</v>
      </c>
      <c r="K10" s="199"/>
      <c r="L10" s="199"/>
      <c r="M10" s="194"/>
      <c r="N10" s="200">
        <v>403</v>
      </c>
      <c r="O10" s="200">
        <v>0</v>
      </c>
      <c r="P10" s="200"/>
      <c r="Q10" s="201">
        <v>437</v>
      </c>
      <c r="R10" s="202">
        <v>0</v>
      </c>
      <c r="S10" s="201"/>
      <c r="T10" s="203">
        <v>474</v>
      </c>
      <c r="U10" s="203">
        <v>0</v>
      </c>
      <c r="V10" s="203"/>
      <c r="W10" s="194">
        <v>514</v>
      </c>
      <c r="X10" s="204"/>
      <c r="Y10" s="194">
        <v>540</v>
      </c>
      <c r="Z10" s="194">
        <v>557</v>
      </c>
      <c r="AA10" s="194"/>
      <c r="AB10" s="205">
        <v>583</v>
      </c>
      <c r="AC10" s="197">
        <v>604</v>
      </c>
      <c r="AD10" s="197"/>
      <c r="AE10" s="206">
        <v>630</v>
      </c>
    </row>
    <row r="11" spans="1:31" ht="12.75" customHeight="1">
      <c r="A11" s="179">
        <v>3</v>
      </c>
      <c r="B11" s="194">
        <v>131016</v>
      </c>
      <c r="C11" s="195" t="s">
        <v>119</v>
      </c>
      <c r="D11" s="196">
        <v>310</v>
      </c>
      <c r="E11" s="196"/>
      <c r="F11" s="196">
        <v>336</v>
      </c>
      <c r="G11" s="197">
        <v>336</v>
      </c>
      <c r="H11" s="197"/>
      <c r="I11" s="197">
        <v>362</v>
      </c>
      <c r="J11" s="198">
        <v>364</v>
      </c>
      <c r="K11" s="199"/>
      <c r="L11" s="199"/>
      <c r="M11" s="194"/>
      <c r="N11" s="200">
        <v>395</v>
      </c>
      <c r="O11" s="200">
        <v>0</v>
      </c>
      <c r="P11" s="200"/>
      <c r="Q11" s="201">
        <v>428</v>
      </c>
      <c r="R11" s="202">
        <v>0</v>
      </c>
      <c r="S11" s="201"/>
      <c r="T11" s="203">
        <v>464</v>
      </c>
      <c r="U11" s="203">
        <v>0</v>
      </c>
      <c r="V11" s="203"/>
      <c r="W11" s="194">
        <v>503</v>
      </c>
      <c r="X11" s="204"/>
      <c r="Y11" s="194">
        <v>529</v>
      </c>
      <c r="Z11" s="194">
        <v>545</v>
      </c>
      <c r="AA11" s="194"/>
      <c r="AB11" s="205">
        <v>571</v>
      </c>
      <c r="AC11" s="197">
        <v>591</v>
      </c>
      <c r="AD11" s="197"/>
      <c r="AE11" s="206">
        <v>617</v>
      </c>
    </row>
    <row r="12" spans="1:31" ht="12.75" customHeight="1">
      <c r="A12" s="193">
        <v>4</v>
      </c>
      <c r="B12" s="194">
        <v>121021</v>
      </c>
      <c r="C12" s="195" t="s">
        <v>120</v>
      </c>
      <c r="D12" s="196">
        <v>441</v>
      </c>
      <c r="E12" s="196"/>
      <c r="F12" s="196">
        <v>478</v>
      </c>
      <c r="G12" s="197">
        <v>478</v>
      </c>
      <c r="H12" s="197"/>
      <c r="I12" s="197">
        <v>515</v>
      </c>
      <c r="J12" s="198">
        <v>518</v>
      </c>
      <c r="K12" s="199"/>
      <c r="L12" s="199"/>
      <c r="M12" s="194"/>
      <c r="N12" s="200">
        <v>562</v>
      </c>
      <c r="O12" s="200">
        <v>0</v>
      </c>
      <c r="P12" s="200"/>
      <c r="Q12" s="201">
        <v>609</v>
      </c>
      <c r="R12" s="202">
        <v>0</v>
      </c>
      <c r="S12" s="201"/>
      <c r="T12" s="203">
        <v>660</v>
      </c>
      <c r="U12" s="203">
        <v>0</v>
      </c>
      <c r="V12" s="203"/>
      <c r="W12" s="207">
        <v>715</v>
      </c>
      <c r="X12" s="207"/>
      <c r="Y12" s="207">
        <v>752</v>
      </c>
      <c r="Z12" s="194">
        <v>775</v>
      </c>
      <c r="AA12" s="194"/>
      <c r="AB12" s="205">
        <v>812</v>
      </c>
      <c r="AC12" s="197">
        <v>840</v>
      </c>
      <c r="AD12" s="197"/>
      <c r="AE12" s="206">
        <v>877</v>
      </c>
    </row>
    <row r="13" spans="1:31" ht="12.75" customHeight="1">
      <c r="A13" s="179">
        <v>5</v>
      </c>
      <c r="B13" s="194">
        <v>11516</v>
      </c>
      <c r="C13" s="195" t="s">
        <v>121</v>
      </c>
      <c r="D13" s="196">
        <v>894</v>
      </c>
      <c r="E13" s="196"/>
      <c r="F13" s="196">
        <v>969</v>
      </c>
      <c r="G13" s="197">
        <v>969</v>
      </c>
      <c r="H13" s="197"/>
      <c r="I13" s="197">
        <v>1044</v>
      </c>
      <c r="J13" s="198">
        <v>1050</v>
      </c>
      <c r="K13" s="199"/>
      <c r="L13" s="199"/>
      <c r="M13" s="194"/>
      <c r="N13" s="200">
        <v>1138</v>
      </c>
      <c r="O13" s="200">
        <v>0</v>
      </c>
      <c r="P13" s="200"/>
      <c r="Q13" s="201">
        <v>1233</v>
      </c>
      <c r="R13" s="202">
        <v>0</v>
      </c>
      <c r="S13" s="201"/>
      <c r="T13" s="203">
        <v>1336</v>
      </c>
      <c r="U13" s="203">
        <v>0</v>
      </c>
      <c r="V13" s="203"/>
      <c r="W13" s="207">
        <v>1448</v>
      </c>
      <c r="X13" s="207"/>
      <c r="Y13" s="207">
        <v>1523</v>
      </c>
      <c r="Z13" s="194">
        <v>1569</v>
      </c>
      <c r="AA13" s="194"/>
      <c r="AB13" s="205">
        <v>1644</v>
      </c>
      <c r="AC13" s="197">
        <v>1700</v>
      </c>
      <c r="AD13" s="197"/>
      <c r="AE13" s="206">
        <v>1775</v>
      </c>
    </row>
    <row r="14" spans="1:31" ht="12.75" customHeight="1">
      <c r="A14" s="193">
        <v>6</v>
      </c>
      <c r="B14" s="194">
        <v>71021</v>
      </c>
      <c r="C14" s="195" t="s">
        <v>122</v>
      </c>
      <c r="D14" s="196">
        <v>894</v>
      </c>
      <c r="E14" s="196"/>
      <c r="F14" s="196">
        <v>969</v>
      </c>
      <c r="G14" s="197">
        <v>969</v>
      </c>
      <c r="H14" s="197"/>
      <c r="I14" s="197">
        <v>1044</v>
      </c>
      <c r="J14" s="198">
        <v>1050</v>
      </c>
      <c r="K14" s="199"/>
      <c r="L14" s="199"/>
      <c r="M14" s="194"/>
      <c r="N14" s="200">
        <v>1138</v>
      </c>
      <c r="O14" s="200">
        <v>0</v>
      </c>
      <c r="P14" s="200"/>
      <c r="Q14" s="201">
        <v>1233</v>
      </c>
      <c r="R14" s="202">
        <v>0</v>
      </c>
      <c r="S14" s="201"/>
      <c r="T14" s="203">
        <v>1336</v>
      </c>
      <c r="U14" s="203">
        <v>0</v>
      </c>
      <c r="V14" s="203"/>
      <c r="W14" s="207">
        <v>1448</v>
      </c>
      <c r="X14" s="207"/>
      <c r="Y14" s="207">
        <v>1523</v>
      </c>
      <c r="Z14" s="194">
        <v>1569</v>
      </c>
      <c r="AA14" s="194"/>
      <c r="AB14" s="205">
        <v>1644</v>
      </c>
      <c r="AC14" s="197">
        <v>1700</v>
      </c>
      <c r="AD14" s="197"/>
      <c r="AE14" s="206">
        <v>1775</v>
      </c>
    </row>
    <row r="15" spans="1:31" ht="12.75" customHeight="1">
      <c r="A15" s="179">
        <v>7</v>
      </c>
      <c r="B15" s="194">
        <v>71521</v>
      </c>
      <c r="C15" s="195" t="s">
        <v>123</v>
      </c>
      <c r="D15" s="196">
        <v>894</v>
      </c>
      <c r="E15" s="196"/>
      <c r="F15" s="196">
        <v>969</v>
      </c>
      <c r="G15" s="197">
        <v>969</v>
      </c>
      <c r="H15" s="197"/>
      <c r="I15" s="197">
        <v>1044</v>
      </c>
      <c r="J15" s="198">
        <v>1050</v>
      </c>
      <c r="K15" s="199"/>
      <c r="L15" s="199"/>
      <c r="M15" s="194"/>
      <c r="N15" s="200">
        <v>1138</v>
      </c>
      <c r="O15" s="200">
        <v>0</v>
      </c>
      <c r="P15" s="200"/>
      <c r="Q15" s="201">
        <v>1233</v>
      </c>
      <c r="R15" s="202">
        <v>0</v>
      </c>
      <c r="S15" s="201"/>
      <c r="T15" s="203">
        <v>1336</v>
      </c>
      <c r="U15" s="203">
        <v>0</v>
      </c>
      <c r="V15" s="203"/>
      <c r="W15" s="207">
        <v>1448</v>
      </c>
      <c r="X15" s="207"/>
      <c r="Y15" s="207">
        <v>1523</v>
      </c>
      <c r="Z15" s="194">
        <v>1569</v>
      </c>
      <c r="AA15" s="194"/>
      <c r="AB15" s="205">
        <v>1644</v>
      </c>
      <c r="AC15" s="197">
        <v>1700</v>
      </c>
      <c r="AD15" s="197"/>
      <c r="AE15" s="206">
        <v>1775</v>
      </c>
    </row>
    <row r="16" spans="1:31" ht="12.75" customHeight="1">
      <c r="A16" s="193">
        <v>8</v>
      </c>
      <c r="B16" s="194">
        <v>12141</v>
      </c>
      <c r="C16" s="195" t="s">
        <v>124</v>
      </c>
      <c r="D16" s="196">
        <v>894</v>
      </c>
      <c r="E16" s="196"/>
      <c r="F16" s="196">
        <v>969</v>
      </c>
      <c r="G16" s="197">
        <v>969</v>
      </c>
      <c r="H16" s="197"/>
      <c r="I16" s="197">
        <v>1044</v>
      </c>
      <c r="J16" s="198">
        <v>1050</v>
      </c>
      <c r="K16" s="199"/>
      <c r="L16" s="199"/>
      <c r="M16" s="194"/>
      <c r="N16" s="200">
        <v>1138</v>
      </c>
      <c r="O16" s="200">
        <v>0</v>
      </c>
      <c r="P16" s="200"/>
      <c r="Q16" s="201">
        <v>1233</v>
      </c>
      <c r="R16" s="202">
        <v>0</v>
      </c>
      <c r="S16" s="201"/>
      <c r="T16" s="203">
        <v>1336</v>
      </c>
      <c r="U16" s="203">
        <v>0</v>
      </c>
      <c r="V16" s="203"/>
      <c r="W16" s="207">
        <v>1448</v>
      </c>
      <c r="X16" s="207"/>
      <c r="Y16" s="207">
        <v>1523</v>
      </c>
      <c r="Z16" s="194">
        <v>1569</v>
      </c>
      <c r="AA16" s="194"/>
      <c r="AB16" s="205">
        <v>1644</v>
      </c>
      <c r="AC16" s="197">
        <v>1700</v>
      </c>
      <c r="AD16" s="197"/>
      <c r="AE16" s="206">
        <v>1775</v>
      </c>
    </row>
    <row r="17" spans="1:31" ht="12.75" customHeight="1">
      <c r="A17" s="179">
        <v>9</v>
      </c>
      <c r="B17" s="194">
        <v>43021</v>
      </c>
      <c r="C17" s="195" t="s">
        <v>125</v>
      </c>
      <c r="D17" s="196">
        <v>1222</v>
      </c>
      <c r="E17" s="196"/>
      <c r="F17" s="196">
        <v>1325</v>
      </c>
      <c r="G17" s="197">
        <v>1324</v>
      </c>
      <c r="H17" s="197"/>
      <c r="I17" s="197">
        <v>1427</v>
      </c>
      <c r="J17" s="208">
        <v>1435</v>
      </c>
      <c r="K17" s="199"/>
      <c r="L17" s="198"/>
      <c r="M17" s="194"/>
      <c r="N17" s="200">
        <v>1710</v>
      </c>
      <c r="O17" s="200">
        <v>0</v>
      </c>
      <c r="P17" s="200"/>
      <c r="Q17" s="201">
        <v>1435</v>
      </c>
      <c r="R17" s="202">
        <v>0</v>
      </c>
      <c r="S17" s="201"/>
      <c r="T17" s="203">
        <v>2008</v>
      </c>
      <c r="U17" s="203">
        <v>0</v>
      </c>
      <c r="V17" s="203"/>
      <c r="W17" s="207" t="s">
        <v>409</v>
      </c>
      <c r="X17" s="207"/>
      <c r="Y17" s="207" t="s">
        <v>409</v>
      </c>
      <c r="Z17" s="194">
        <v>1435</v>
      </c>
      <c r="AA17" s="194"/>
      <c r="AB17" s="205">
        <v>1538</v>
      </c>
      <c r="AC17" s="197" t="s">
        <v>410</v>
      </c>
      <c r="AD17" s="197"/>
      <c r="AE17" s="206"/>
    </row>
    <row r="18" spans="1:31" ht="12.75" customHeight="1">
      <c r="A18" s="193">
        <v>10</v>
      </c>
      <c r="B18" s="194">
        <v>81016</v>
      </c>
      <c r="C18" s="195" t="s">
        <v>126</v>
      </c>
      <c r="D18" s="196">
        <v>1344</v>
      </c>
      <c r="E18" s="196"/>
      <c r="F18" s="196">
        <v>1344</v>
      </c>
      <c r="G18" s="197">
        <v>1456</v>
      </c>
      <c r="H18" s="197"/>
      <c r="I18" s="197">
        <v>1456</v>
      </c>
      <c r="J18" s="208">
        <v>1578</v>
      </c>
      <c r="K18" s="199"/>
      <c r="L18" s="198"/>
      <c r="M18" s="194"/>
      <c r="N18" s="200">
        <v>1710</v>
      </c>
      <c r="O18" s="200">
        <v>0</v>
      </c>
      <c r="P18" s="200"/>
      <c r="Q18" s="201">
        <v>1853</v>
      </c>
      <c r="R18" s="202">
        <v>0</v>
      </c>
      <c r="S18" s="201"/>
      <c r="T18" s="203">
        <v>2008</v>
      </c>
      <c r="U18" s="203">
        <v>0</v>
      </c>
      <c r="V18" s="203"/>
      <c r="W18" s="207">
        <v>2176</v>
      </c>
      <c r="X18" s="207"/>
      <c r="Y18" s="207">
        <v>2176</v>
      </c>
      <c r="Z18" s="194">
        <v>2358</v>
      </c>
      <c r="AA18" s="194"/>
      <c r="AB18" s="205">
        <v>2358</v>
      </c>
      <c r="AC18" s="197">
        <v>2555</v>
      </c>
      <c r="AD18" s="197"/>
      <c r="AE18" s="206">
        <v>2555</v>
      </c>
    </row>
    <row r="19" spans="1:31" ht="12.75" customHeight="1">
      <c r="A19" s="179">
        <v>11</v>
      </c>
      <c r="B19" s="194">
        <v>31511</v>
      </c>
      <c r="C19" s="195" t="s">
        <v>127</v>
      </c>
      <c r="D19" s="196">
        <v>501</v>
      </c>
      <c r="E19" s="196"/>
      <c r="F19" s="196">
        <v>543</v>
      </c>
      <c r="G19" s="197">
        <v>543</v>
      </c>
      <c r="H19" s="197"/>
      <c r="I19" s="197">
        <v>585</v>
      </c>
      <c r="J19" s="208">
        <v>589</v>
      </c>
      <c r="K19" s="199"/>
      <c r="L19" s="198"/>
      <c r="M19" s="194"/>
      <c r="N19" s="200">
        <v>639</v>
      </c>
      <c r="O19" s="200">
        <v>0</v>
      </c>
      <c r="P19" s="200"/>
      <c r="Q19" s="201">
        <v>693</v>
      </c>
      <c r="R19" s="202">
        <v>0</v>
      </c>
      <c r="S19" s="201"/>
      <c r="T19" s="203">
        <v>751</v>
      </c>
      <c r="U19" s="203">
        <v>0</v>
      </c>
      <c r="V19" s="203"/>
      <c r="W19" s="207">
        <v>814</v>
      </c>
      <c r="X19" s="207"/>
      <c r="Y19" s="207">
        <v>856</v>
      </c>
      <c r="Z19" s="194">
        <v>882</v>
      </c>
      <c r="AA19" s="194"/>
      <c r="AB19" s="205">
        <v>924</v>
      </c>
      <c r="AC19" s="197">
        <v>956</v>
      </c>
      <c r="AD19" s="197"/>
      <c r="AE19" s="206">
        <v>998</v>
      </c>
    </row>
    <row r="20" spans="1:31" ht="12.75" customHeight="1">
      <c r="A20" s="193">
        <v>12</v>
      </c>
      <c r="B20" s="194">
        <v>41546</v>
      </c>
      <c r="C20" s="209" t="s">
        <v>128</v>
      </c>
      <c r="D20" s="196"/>
      <c r="E20" s="196"/>
      <c r="F20" s="196"/>
      <c r="G20" s="197">
        <v>969</v>
      </c>
      <c r="H20" s="197"/>
      <c r="I20" s="197">
        <v>1044</v>
      </c>
      <c r="J20" s="208">
        <v>1050</v>
      </c>
      <c r="K20" s="199"/>
      <c r="L20" s="198"/>
      <c r="M20" s="194"/>
      <c r="N20" s="200">
        <v>1138</v>
      </c>
      <c r="O20" s="200">
        <v>0</v>
      </c>
      <c r="P20" s="200"/>
      <c r="Q20" s="201">
        <v>1233</v>
      </c>
      <c r="R20" s="202">
        <v>0</v>
      </c>
      <c r="S20" s="201"/>
      <c r="T20" s="203">
        <v>1336</v>
      </c>
      <c r="U20" s="203">
        <v>0</v>
      </c>
      <c r="V20" s="203"/>
      <c r="W20" s="207">
        <v>1448</v>
      </c>
      <c r="X20" s="207"/>
      <c r="Y20" s="207">
        <v>1523</v>
      </c>
      <c r="Z20" s="194">
        <v>1569</v>
      </c>
      <c r="AA20" s="194"/>
      <c r="AB20" s="205">
        <v>1644</v>
      </c>
      <c r="AC20" s="197">
        <v>1700</v>
      </c>
      <c r="AD20" s="197"/>
      <c r="AE20" s="206">
        <v>1775</v>
      </c>
    </row>
    <row r="21" spans="1:31" ht="12.75" customHeight="1">
      <c r="A21" s="179">
        <v>13</v>
      </c>
      <c r="B21" s="194">
        <v>31516</v>
      </c>
      <c r="C21" s="195" t="s">
        <v>129</v>
      </c>
      <c r="D21" s="196">
        <v>835</v>
      </c>
      <c r="E21" s="196"/>
      <c r="F21" s="196">
        <v>905</v>
      </c>
      <c r="G21" s="197">
        <v>905</v>
      </c>
      <c r="H21" s="197"/>
      <c r="I21" s="197">
        <v>975</v>
      </c>
      <c r="J21" s="208">
        <v>981</v>
      </c>
      <c r="K21" s="199"/>
      <c r="L21" s="198"/>
      <c r="M21" s="194"/>
      <c r="N21" s="200">
        <v>1063</v>
      </c>
      <c r="O21" s="200">
        <v>0</v>
      </c>
      <c r="P21" s="200"/>
      <c r="Q21" s="201">
        <v>1152</v>
      </c>
      <c r="R21" s="202">
        <v>0</v>
      </c>
      <c r="S21" s="201"/>
      <c r="T21" s="203">
        <v>1248</v>
      </c>
      <c r="U21" s="203">
        <v>0</v>
      </c>
      <c r="V21" s="203"/>
      <c r="W21" s="207">
        <v>1352</v>
      </c>
      <c r="X21" s="207"/>
      <c r="Y21" s="207">
        <v>1422</v>
      </c>
      <c r="Z21" s="194">
        <v>1465</v>
      </c>
      <c r="AA21" s="194"/>
      <c r="AB21" s="205">
        <v>1535</v>
      </c>
      <c r="AC21" s="197">
        <v>1588</v>
      </c>
      <c r="AD21" s="197"/>
      <c r="AE21" s="206">
        <v>1658</v>
      </c>
    </row>
    <row r="22" spans="1:31" ht="12.75" customHeight="1">
      <c r="A22" s="193">
        <v>14</v>
      </c>
      <c r="B22" s="194">
        <v>22516</v>
      </c>
      <c r="C22" s="195" t="s">
        <v>130</v>
      </c>
      <c r="D22" s="196">
        <v>465</v>
      </c>
      <c r="E22" s="196"/>
      <c r="F22" s="196">
        <v>504</v>
      </c>
      <c r="G22" s="197">
        <v>504</v>
      </c>
      <c r="H22" s="197"/>
      <c r="I22" s="197">
        <v>543</v>
      </c>
      <c r="J22" s="208">
        <v>546</v>
      </c>
      <c r="K22" s="199"/>
      <c r="L22" s="198"/>
      <c r="M22" s="194"/>
      <c r="N22" s="200">
        <v>592</v>
      </c>
      <c r="O22" s="200">
        <v>0</v>
      </c>
      <c r="P22" s="200"/>
      <c r="Q22" s="201">
        <v>642</v>
      </c>
      <c r="R22" s="202">
        <v>0</v>
      </c>
      <c r="S22" s="201"/>
      <c r="T22" s="203">
        <v>696</v>
      </c>
      <c r="U22" s="203">
        <v>0</v>
      </c>
      <c r="V22" s="203"/>
      <c r="W22" s="207">
        <v>754</v>
      </c>
      <c r="X22" s="207"/>
      <c r="Y22" s="207">
        <v>793</v>
      </c>
      <c r="Z22" s="194">
        <v>817</v>
      </c>
      <c r="AA22" s="194"/>
      <c r="AB22" s="205">
        <v>856</v>
      </c>
      <c r="AC22" s="197">
        <v>886</v>
      </c>
      <c r="AD22" s="197"/>
      <c r="AE22" s="206">
        <v>925</v>
      </c>
    </row>
    <row r="23" spans="1:31" ht="12.75" customHeight="1">
      <c r="A23" s="179">
        <v>15</v>
      </c>
      <c r="B23" s="194">
        <v>43023</v>
      </c>
      <c r="C23" s="195" t="s">
        <v>131</v>
      </c>
      <c r="D23" s="196"/>
      <c r="E23" s="196"/>
      <c r="F23" s="196"/>
      <c r="G23" s="197"/>
      <c r="H23" s="197"/>
      <c r="I23" s="197"/>
      <c r="J23" s="199">
        <v>1578</v>
      </c>
      <c r="K23" s="199"/>
      <c r="L23" s="199"/>
      <c r="M23" s="194" t="s">
        <v>411</v>
      </c>
      <c r="N23" s="200">
        <v>1710</v>
      </c>
      <c r="O23" s="200">
        <v>0</v>
      </c>
      <c r="P23" s="200"/>
      <c r="Q23" s="201">
        <v>1853</v>
      </c>
      <c r="R23" s="202">
        <v>0</v>
      </c>
      <c r="S23" s="201"/>
      <c r="T23" s="203">
        <v>2008</v>
      </c>
      <c r="U23" s="203">
        <v>0</v>
      </c>
      <c r="V23" s="203"/>
      <c r="W23" s="207">
        <v>2176</v>
      </c>
      <c r="X23" s="207"/>
      <c r="Y23" s="207">
        <v>2176</v>
      </c>
      <c r="Z23" s="194">
        <v>2358</v>
      </c>
      <c r="AA23" s="194"/>
      <c r="AB23" s="205">
        <v>2358</v>
      </c>
      <c r="AC23" s="197">
        <v>2555</v>
      </c>
      <c r="AD23" s="197"/>
      <c r="AE23" s="206">
        <v>2555</v>
      </c>
    </row>
    <row r="24" spans="1:31" ht="12.75" customHeight="1">
      <c r="A24" s="193">
        <v>16</v>
      </c>
      <c r="B24" s="194">
        <v>41519</v>
      </c>
      <c r="C24" s="195" t="s">
        <v>132</v>
      </c>
      <c r="D24" s="196">
        <v>479</v>
      </c>
      <c r="E24" s="196"/>
      <c r="F24" s="196">
        <v>519</v>
      </c>
      <c r="G24" s="197"/>
      <c r="H24" s="197"/>
      <c r="I24" s="197"/>
      <c r="J24" s="208">
        <v>479</v>
      </c>
      <c r="K24" s="199"/>
      <c r="L24" s="198"/>
      <c r="M24" s="194"/>
      <c r="N24" s="200">
        <v>0</v>
      </c>
      <c r="O24" s="200">
        <v>0</v>
      </c>
      <c r="P24" s="200"/>
      <c r="Q24" s="201">
        <v>479</v>
      </c>
      <c r="R24" s="202">
        <v>0</v>
      </c>
      <c r="S24" s="201"/>
      <c r="T24" s="203">
        <v>479</v>
      </c>
      <c r="U24" s="203">
        <v>0</v>
      </c>
      <c r="V24" s="203"/>
      <c r="W24" s="207" t="s">
        <v>409</v>
      </c>
      <c r="X24" s="207"/>
      <c r="Y24" s="207" t="s">
        <v>409</v>
      </c>
      <c r="Z24" s="194">
        <v>479</v>
      </c>
      <c r="AA24" s="194"/>
      <c r="AB24" s="205">
        <v>519</v>
      </c>
      <c r="AC24" s="197" t="s">
        <v>410</v>
      </c>
      <c r="AD24" s="197"/>
      <c r="AE24" s="206"/>
    </row>
    <row r="25" spans="1:31" ht="12.75" customHeight="1">
      <c r="A25" s="179">
        <v>17</v>
      </c>
      <c r="B25" s="194">
        <v>21056</v>
      </c>
      <c r="C25" s="195" t="s">
        <v>133</v>
      </c>
      <c r="D25" s="196">
        <v>465</v>
      </c>
      <c r="E25" s="196"/>
      <c r="F25" s="196">
        <v>504</v>
      </c>
      <c r="G25" s="197">
        <v>504</v>
      </c>
      <c r="H25" s="197"/>
      <c r="I25" s="197">
        <v>543</v>
      </c>
      <c r="J25" s="208">
        <v>546</v>
      </c>
      <c r="K25" s="199"/>
      <c r="L25" s="198"/>
      <c r="M25" s="194"/>
      <c r="N25" s="200">
        <v>592</v>
      </c>
      <c r="O25" s="200">
        <v>0</v>
      </c>
      <c r="P25" s="200"/>
      <c r="Q25" s="201">
        <v>642</v>
      </c>
      <c r="R25" s="202">
        <v>0</v>
      </c>
      <c r="S25" s="201"/>
      <c r="T25" s="203">
        <v>696</v>
      </c>
      <c r="U25" s="203">
        <v>0</v>
      </c>
      <c r="V25" s="203"/>
      <c r="W25" s="207">
        <v>754</v>
      </c>
      <c r="X25" s="207"/>
      <c r="Y25" s="207">
        <v>793</v>
      </c>
      <c r="Z25" s="194">
        <v>817</v>
      </c>
      <c r="AA25" s="194"/>
      <c r="AB25" s="205">
        <v>856</v>
      </c>
      <c r="AC25" s="197">
        <v>886</v>
      </c>
      <c r="AD25" s="197"/>
      <c r="AE25" s="206">
        <v>925</v>
      </c>
    </row>
    <row r="26" spans="1:31" ht="12.75" customHeight="1">
      <c r="A26" s="193">
        <v>18</v>
      </c>
      <c r="B26" s="194">
        <v>43531</v>
      </c>
      <c r="C26" s="195" t="s">
        <v>134</v>
      </c>
      <c r="D26" s="196">
        <v>1669</v>
      </c>
      <c r="E26" s="196"/>
      <c r="F26" s="196">
        <v>1669</v>
      </c>
      <c r="G26" s="197">
        <v>1809</v>
      </c>
      <c r="H26" s="197"/>
      <c r="I26" s="197">
        <v>1809</v>
      </c>
      <c r="J26" s="208">
        <v>1960</v>
      </c>
      <c r="K26" s="199"/>
      <c r="L26" s="198"/>
      <c r="M26" s="194"/>
      <c r="N26" s="200">
        <v>2124</v>
      </c>
      <c r="O26" s="200">
        <v>0</v>
      </c>
      <c r="P26" s="200"/>
      <c r="Q26" s="201">
        <v>2301</v>
      </c>
      <c r="R26" s="202">
        <v>0</v>
      </c>
      <c r="S26" s="201"/>
      <c r="T26" s="203">
        <v>2493</v>
      </c>
      <c r="U26" s="203">
        <v>0</v>
      </c>
      <c r="V26" s="203"/>
      <c r="W26" s="207">
        <v>2701</v>
      </c>
      <c r="X26" s="207"/>
      <c r="Y26" s="207">
        <v>2701</v>
      </c>
      <c r="Z26" s="194">
        <v>2926</v>
      </c>
      <c r="AA26" s="194"/>
      <c r="AB26" s="205">
        <v>2926</v>
      </c>
      <c r="AC26" s="197">
        <v>3170</v>
      </c>
      <c r="AD26" s="197"/>
      <c r="AE26" s="206">
        <v>3170</v>
      </c>
    </row>
    <row r="27" spans="1:31" ht="12.75" customHeight="1">
      <c r="A27" s="179">
        <v>19</v>
      </c>
      <c r="B27" s="194">
        <v>122512</v>
      </c>
      <c r="C27" s="195" t="s">
        <v>135</v>
      </c>
      <c r="D27" s="196">
        <v>376</v>
      </c>
      <c r="E27" s="196"/>
      <c r="F27" s="196">
        <v>408</v>
      </c>
      <c r="G27" s="197">
        <v>408</v>
      </c>
      <c r="H27" s="197"/>
      <c r="I27" s="197">
        <v>440</v>
      </c>
      <c r="J27" s="208">
        <v>442</v>
      </c>
      <c r="K27" s="199"/>
      <c r="L27" s="198"/>
      <c r="M27" s="194"/>
      <c r="N27" s="200">
        <v>479</v>
      </c>
      <c r="O27" s="200">
        <v>0</v>
      </c>
      <c r="P27" s="200"/>
      <c r="Q27" s="201">
        <v>519</v>
      </c>
      <c r="R27" s="202">
        <v>0</v>
      </c>
      <c r="S27" s="201"/>
      <c r="T27" s="203">
        <v>563</v>
      </c>
      <c r="U27" s="203">
        <v>0</v>
      </c>
      <c r="V27" s="203"/>
      <c r="W27" s="207">
        <v>610</v>
      </c>
      <c r="X27" s="207"/>
      <c r="Y27" s="207">
        <v>642</v>
      </c>
      <c r="Z27" s="194">
        <v>661</v>
      </c>
      <c r="AA27" s="194"/>
      <c r="AB27" s="205">
        <v>693</v>
      </c>
      <c r="AC27" s="197">
        <v>717</v>
      </c>
      <c r="AD27" s="197"/>
      <c r="AE27" s="206">
        <v>749</v>
      </c>
    </row>
    <row r="28" spans="1:31" ht="12.75" customHeight="1">
      <c r="A28" s="193">
        <v>20</v>
      </c>
      <c r="B28" s="194">
        <v>122513</v>
      </c>
      <c r="C28" s="195" t="s">
        <v>136</v>
      </c>
      <c r="D28" s="196">
        <v>394</v>
      </c>
      <c r="E28" s="196"/>
      <c r="F28" s="196">
        <v>427</v>
      </c>
      <c r="G28" s="197">
        <v>427</v>
      </c>
      <c r="H28" s="197"/>
      <c r="I28" s="197">
        <v>460</v>
      </c>
      <c r="J28" s="208">
        <v>463</v>
      </c>
      <c r="K28" s="199"/>
      <c r="L28" s="198"/>
      <c r="M28" s="194"/>
      <c r="N28" s="200">
        <v>502</v>
      </c>
      <c r="O28" s="200">
        <v>0</v>
      </c>
      <c r="P28" s="200"/>
      <c r="Q28" s="201">
        <v>544</v>
      </c>
      <c r="R28" s="202">
        <v>0</v>
      </c>
      <c r="S28" s="201"/>
      <c r="T28" s="203">
        <v>590</v>
      </c>
      <c r="U28" s="203">
        <v>0</v>
      </c>
      <c r="V28" s="203"/>
      <c r="W28" s="207">
        <v>640</v>
      </c>
      <c r="X28" s="207"/>
      <c r="Y28" s="207">
        <v>673</v>
      </c>
      <c r="Z28" s="194">
        <v>694</v>
      </c>
      <c r="AA28" s="194"/>
      <c r="AB28" s="205">
        <v>727</v>
      </c>
      <c r="AC28" s="197">
        <v>752</v>
      </c>
      <c r="AD28" s="197"/>
      <c r="AE28" s="206">
        <v>785</v>
      </c>
    </row>
    <row r="29" spans="1:31" ht="12.75" customHeight="1">
      <c r="A29" s="179">
        <v>21</v>
      </c>
      <c r="B29" s="194">
        <v>20516</v>
      </c>
      <c r="C29" s="195" t="s">
        <v>137</v>
      </c>
      <c r="D29" s="196">
        <v>441</v>
      </c>
      <c r="E29" s="196"/>
      <c r="F29" s="196">
        <v>478</v>
      </c>
      <c r="G29" s="197">
        <v>478</v>
      </c>
      <c r="H29" s="197"/>
      <c r="I29" s="197">
        <v>515</v>
      </c>
      <c r="J29" s="208">
        <v>518</v>
      </c>
      <c r="K29" s="199"/>
      <c r="L29" s="198"/>
      <c r="M29" s="194"/>
      <c r="N29" s="200">
        <v>562</v>
      </c>
      <c r="O29" s="200">
        <v>0</v>
      </c>
      <c r="P29" s="200"/>
      <c r="Q29" s="201">
        <v>609</v>
      </c>
      <c r="R29" s="202">
        <v>0</v>
      </c>
      <c r="S29" s="201"/>
      <c r="T29" s="203">
        <v>660</v>
      </c>
      <c r="U29" s="203">
        <v>0</v>
      </c>
      <c r="V29" s="203"/>
      <c r="W29" s="207">
        <v>715</v>
      </c>
      <c r="X29" s="207"/>
      <c r="Y29" s="207">
        <v>752</v>
      </c>
      <c r="Z29" s="194">
        <v>775</v>
      </c>
      <c r="AA29" s="194"/>
      <c r="AB29" s="205">
        <v>812</v>
      </c>
      <c r="AC29" s="197">
        <v>840</v>
      </c>
      <c r="AD29" s="197"/>
      <c r="AE29" s="206">
        <v>877</v>
      </c>
    </row>
    <row r="30" spans="1:31" ht="12.75" customHeight="1">
      <c r="A30" s="193">
        <v>22</v>
      </c>
      <c r="B30" s="194">
        <v>71516</v>
      </c>
      <c r="C30" s="195" t="s">
        <v>138</v>
      </c>
      <c r="D30" s="196">
        <v>579</v>
      </c>
      <c r="E30" s="196"/>
      <c r="F30" s="196">
        <v>628</v>
      </c>
      <c r="G30" s="197">
        <v>628</v>
      </c>
      <c r="H30" s="197"/>
      <c r="I30" s="197">
        <v>677</v>
      </c>
      <c r="J30" s="208">
        <v>681</v>
      </c>
      <c r="K30" s="199"/>
      <c r="L30" s="198"/>
      <c r="M30" s="196"/>
      <c r="N30" s="200">
        <v>738</v>
      </c>
      <c r="O30" s="200">
        <v>0</v>
      </c>
      <c r="P30" s="200"/>
      <c r="Q30" s="201">
        <v>800</v>
      </c>
      <c r="R30" s="202">
        <v>0</v>
      </c>
      <c r="S30" s="201"/>
      <c r="T30" s="203">
        <v>867</v>
      </c>
      <c r="U30" s="203">
        <v>0</v>
      </c>
      <c r="V30" s="203"/>
      <c r="W30" s="207">
        <v>940</v>
      </c>
      <c r="X30" s="207"/>
      <c r="Y30" s="207">
        <v>989</v>
      </c>
      <c r="Z30" s="194">
        <v>1019</v>
      </c>
      <c r="AA30" s="194"/>
      <c r="AB30" s="205">
        <v>1068</v>
      </c>
      <c r="AC30" s="197">
        <v>1104</v>
      </c>
      <c r="AD30" s="197"/>
      <c r="AE30" s="206">
        <v>1153</v>
      </c>
    </row>
    <row r="31" spans="1:31" ht="12.75" customHeight="1">
      <c r="A31" s="179">
        <v>23</v>
      </c>
      <c r="B31" s="194">
        <v>43516</v>
      </c>
      <c r="C31" s="195" t="s">
        <v>139</v>
      </c>
      <c r="D31" s="196">
        <v>579</v>
      </c>
      <c r="E31" s="196"/>
      <c r="F31" s="196">
        <v>628</v>
      </c>
      <c r="G31" s="197">
        <v>628</v>
      </c>
      <c r="H31" s="197"/>
      <c r="I31" s="197">
        <v>677</v>
      </c>
      <c r="J31" s="208">
        <v>681</v>
      </c>
      <c r="K31" s="199"/>
      <c r="L31" s="198"/>
      <c r="M31" s="196"/>
      <c r="N31" s="200">
        <v>738</v>
      </c>
      <c r="O31" s="200">
        <v>0</v>
      </c>
      <c r="P31" s="200"/>
      <c r="Q31" s="201">
        <v>800</v>
      </c>
      <c r="R31" s="202">
        <v>0</v>
      </c>
      <c r="S31" s="201"/>
      <c r="T31" s="203">
        <v>867</v>
      </c>
      <c r="U31" s="203">
        <v>0</v>
      </c>
      <c r="V31" s="203"/>
      <c r="W31" s="207">
        <v>940</v>
      </c>
      <c r="X31" s="207"/>
      <c r="Y31" s="207">
        <v>989</v>
      </c>
      <c r="Z31" s="194">
        <v>1019</v>
      </c>
      <c r="AA31" s="194"/>
      <c r="AB31" s="205">
        <v>1068</v>
      </c>
      <c r="AC31" s="197">
        <v>1104</v>
      </c>
      <c r="AD31" s="197"/>
      <c r="AE31" s="206">
        <v>1153</v>
      </c>
    </row>
    <row r="32" spans="1:31" ht="12.75" customHeight="1">
      <c r="A32" s="193">
        <v>24</v>
      </c>
      <c r="B32" s="194">
        <v>152011</v>
      </c>
      <c r="C32" s="195" t="s">
        <v>140</v>
      </c>
      <c r="D32" s="196">
        <v>418</v>
      </c>
      <c r="E32" s="196"/>
      <c r="F32" s="196">
        <v>453</v>
      </c>
      <c r="G32" s="197">
        <v>453</v>
      </c>
      <c r="H32" s="197"/>
      <c r="I32" s="197">
        <v>488</v>
      </c>
      <c r="J32" s="208">
        <v>491</v>
      </c>
      <c r="K32" s="199"/>
      <c r="L32" s="198"/>
      <c r="M32" s="194"/>
      <c r="N32" s="200">
        <v>532</v>
      </c>
      <c r="O32" s="200">
        <v>0</v>
      </c>
      <c r="P32" s="200"/>
      <c r="Q32" s="201">
        <v>577</v>
      </c>
      <c r="R32" s="202">
        <v>0</v>
      </c>
      <c r="S32" s="201"/>
      <c r="T32" s="203">
        <v>626</v>
      </c>
      <c r="U32" s="203">
        <v>0</v>
      </c>
      <c r="V32" s="203"/>
      <c r="W32" s="207">
        <v>679</v>
      </c>
      <c r="X32" s="207"/>
      <c r="Y32" s="207">
        <v>714</v>
      </c>
      <c r="Z32" s="194">
        <v>736</v>
      </c>
      <c r="AA32" s="194"/>
      <c r="AB32" s="205">
        <v>771</v>
      </c>
      <c r="AC32" s="197">
        <v>798</v>
      </c>
      <c r="AD32" s="197"/>
      <c r="AE32" s="206">
        <v>833</v>
      </c>
    </row>
    <row r="33" spans="1:31" ht="12.75" customHeight="1">
      <c r="A33" s="179">
        <v>25</v>
      </c>
      <c r="B33" s="194">
        <v>52516</v>
      </c>
      <c r="C33" s="195" t="s">
        <v>141</v>
      </c>
      <c r="D33" s="196">
        <v>441</v>
      </c>
      <c r="E33" s="196"/>
      <c r="F33" s="196">
        <v>478</v>
      </c>
      <c r="G33" s="197">
        <v>478</v>
      </c>
      <c r="H33" s="197"/>
      <c r="I33" s="197">
        <v>515</v>
      </c>
      <c r="J33" s="208">
        <v>518</v>
      </c>
      <c r="K33" s="199"/>
      <c r="L33" s="198"/>
      <c r="M33" s="194"/>
      <c r="N33" s="200">
        <v>562</v>
      </c>
      <c r="O33" s="200">
        <v>0</v>
      </c>
      <c r="P33" s="200"/>
      <c r="Q33" s="201">
        <v>609</v>
      </c>
      <c r="R33" s="202">
        <v>0</v>
      </c>
      <c r="S33" s="201"/>
      <c r="T33" s="203">
        <v>660</v>
      </c>
      <c r="U33" s="203">
        <v>0</v>
      </c>
      <c r="V33" s="203"/>
      <c r="W33" s="207">
        <v>715</v>
      </c>
      <c r="X33" s="207"/>
      <c r="Y33" s="207">
        <v>752</v>
      </c>
      <c r="Z33" s="194">
        <v>775</v>
      </c>
      <c r="AA33" s="194"/>
      <c r="AB33" s="205">
        <v>812</v>
      </c>
      <c r="AC33" s="197">
        <v>840</v>
      </c>
      <c r="AD33" s="197"/>
      <c r="AE33" s="206">
        <v>877</v>
      </c>
    </row>
    <row r="34" spans="1:31" ht="12.75" customHeight="1">
      <c r="A34" s="193">
        <v>26</v>
      </c>
      <c r="B34" s="194">
        <v>52517</v>
      </c>
      <c r="C34" s="195" t="s">
        <v>142</v>
      </c>
      <c r="D34" s="196">
        <v>465</v>
      </c>
      <c r="E34" s="196"/>
      <c r="F34" s="196">
        <v>504</v>
      </c>
      <c r="G34" s="197">
        <v>504</v>
      </c>
      <c r="H34" s="197"/>
      <c r="I34" s="197">
        <v>543</v>
      </c>
      <c r="J34" s="208">
        <v>546</v>
      </c>
      <c r="K34" s="199"/>
      <c r="L34" s="198"/>
      <c r="M34" s="194"/>
      <c r="N34" s="200">
        <v>592</v>
      </c>
      <c r="O34" s="200">
        <v>0</v>
      </c>
      <c r="P34" s="200"/>
      <c r="Q34" s="201">
        <v>642</v>
      </c>
      <c r="R34" s="202">
        <v>0</v>
      </c>
      <c r="S34" s="201"/>
      <c r="T34" s="203">
        <v>696</v>
      </c>
      <c r="U34" s="203">
        <v>0</v>
      </c>
      <c r="V34" s="203"/>
      <c r="W34" s="207">
        <v>754</v>
      </c>
      <c r="X34" s="207"/>
      <c r="Y34" s="207">
        <v>793</v>
      </c>
      <c r="Z34" s="194">
        <v>817</v>
      </c>
      <c r="AA34" s="194"/>
      <c r="AB34" s="205">
        <v>856</v>
      </c>
      <c r="AC34" s="197">
        <v>886</v>
      </c>
      <c r="AD34" s="197"/>
      <c r="AE34" s="206">
        <v>925</v>
      </c>
    </row>
    <row r="35" spans="1:31" ht="12.75" customHeight="1">
      <c r="A35" s="179">
        <v>27</v>
      </c>
      <c r="B35" s="194">
        <v>210315</v>
      </c>
      <c r="C35" s="195" t="s">
        <v>63</v>
      </c>
      <c r="D35" s="210">
        <v>0</v>
      </c>
      <c r="E35" s="211">
        <v>0</v>
      </c>
      <c r="F35" s="196"/>
      <c r="G35" s="212"/>
      <c r="H35" s="197"/>
      <c r="I35" s="197"/>
      <c r="J35" s="199"/>
      <c r="K35" s="199">
        <v>0</v>
      </c>
      <c r="L35" s="199"/>
      <c r="M35" s="194"/>
      <c r="N35" s="200">
        <v>608</v>
      </c>
      <c r="O35" s="200">
        <v>0</v>
      </c>
      <c r="P35" s="200"/>
      <c r="Q35" s="201">
        <v>659</v>
      </c>
      <c r="R35" s="202">
        <v>0</v>
      </c>
      <c r="S35" s="201"/>
      <c r="T35" s="203">
        <v>714</v>
      </c>
      <c r="U35" s="203">
        <v>0</v>
      </c>
      <c r="V35" s="203"/>
      <c r="W35" s="207">
        <v>774</v>
      </c>
      <c r="X35" s="207"/>
      <c r="Y35" s="207">
        <v>0</v>
      </c>
      <c r="Z35" s="194">
        <v>839</v>
      </c>
      <c r="AA35" s="194"/>
      <c r="AB35" s="205">
        <v>0</v>
      </c>
      <c r="AC35" s="197">
        <v>909</v>
      </c>
      <c r="AD35" s="197"/>
      <c r="AE35" s="206">
        <v>0</v>
      </c>
    </row>
    <row r="36" spans="1:31" ht="12.75" customHeight="1">
      <c r="A36" s="193">
        <v>28</v>
      </c>
      <c r="B36" s="194">
        <v>151016</v>
      </c>
      <c r="C36" s="195" t="s">
        <v>143</v>
      </c>
      <c r="D36" s="196">
        <v>394</v>
      </c>
      <c r="E36" s="196"/>
      <c r="F36" s="196">
        <v>427</v>
      </c>
      <c r="G36" s="197">
        <v>427</v>
      </c>
      <c r="H36" s="197"/>
      <c r="I36" s="197">
        <v>460</v>
      </c>
      <c r="J36" s="208">
        <v>463</v>
      </c>
      <c r="K36" s="199"/>
      <c r="L36" s="198">
        <v>496</v>
      </c>
      <c r="M36" s="194"/>
      <c r="N36" s="200">
        <v>502</v>
      </c>
      <c r="O36" s="200">
        <v>0</v>
      </c>
      <c r="P36" s="200"/>
      <c r="Q36" s="201">
        <v>544</v>
      </c>
      <c r="R36" s="202">
        <v>0</v>
      </c>
      <c r="S36" s="201"/>
      <c r="T36" s="203">
        <v>590</v>
      </c>
      <c r="U36" s="203">
        <v>0</v>
      </c>
      <c r="V36" s="203"/>
      <c r="W36" s="207">
        <v>640</v>
      </c>
      <c r="X36" s="207"/>
      <c r="Y36" s="207">
        <v>673</v>
      </c>
      <c r="Z36" s="194">
        <v>694</v>
      </c>
      <c r="AA36" s="194"/>
      <c r="AB36" s="205">
        <v>727</v>
      </c>
      <c r="AC36" s="197">
        <v>752</v>
      </c>
      <c r="AD36" s="197"/>
      <c r="AE36" s="206">
        <v>785</v>
      </c>
    </row>
    <row r="37" spans="1:31" ht="12.75" customHeight="1">
      <c r="A37" s="179">
        <v>29</v>
      </c>
      <c r="B37" s="194">
        <v>42046</v>
      </c>
      <c r="C37" s="195" t="s">
        <v>144</v>
      </c>
      <c r="D37" s="196">
        <v>358</v>
      </c>
      <c r="E37" s="196"/>
      <c r="F37" s="196">
        <v>388</v>
      </c>
      <c r="G37" s="197">
        <v>388</v>
      </c>
      <c r="H37" s="197"/>
      <c r="I37" s="197">
        <v>418</v>
      </c>
      <c r="J37" s="208">
        <v>421</v>
      </c>
      <c r="K37" s="199"/>
      <c r="L37" s="198">
        <v>451</v>
      </c>
      <c r="M37" s="194"/>
      <c r="N37" s="200">
        <v>457</v>
      </c>
      <c r="O37" s="200">
        <v>0</v>
      </c>
      <c r="P37" s="200"/>
      <c r="Q37" s="201">
        <v>496</v>
      </c>
      <c r="R37" s="202">
        <v>0</v>
      </c>
      <c r="S37" s="201"/>
      <c r="T37" s="203">
        <v>538</v>
      </c>
      <c r="U37" s="203">
        <v>0</v>
      </c>
      <c r="V37" s="203"/>
      <c r="W37" s="207">
        <v>583</v>
      </c>
      <c r="X37" s="207"/>
      <c r="Y37" s="207">
        <v>613</v>
      </c>
      <c r="Z37" s="194">
        <v>632</v>
      </c>
      <c r="AA37" s="194"/>
      <c r="AB37" s="205">
        <v>662</v>
      </c>
      <c r="AC37" s="197">
        <v>685</v>
      </c>
      <c r="AD37" s="197"/>
      <c r="AE37" s="206">
        <v>715</v>
      </c>
    </row>
    <row r="38" spans="1:31" ht="12.75" customHeight="1">
      <c r="A38" s="193">
        <v>30</v>
      </c>
      <c r="B38" s="194">
        <v>62016</v>
      </c>
      <c r="C38" s="195" t="s">
        <v>145</v>
      </c>
      <c r="D38" s="196">
        <v>370</v>
      </c>
      <c r="E38" s="196"/>
      <c r="F38" s="196">
        <v>401</v>
      </c>
      <c r="G38" s="197">
        <v>401</v>
      </c>
      <c r="H38" s="197"/>
      <c r="I38" s="197">
        <v>432</v>
      </c>
      <c r="J38" s="208">
        <v>435</v>
      </c>
      <c r="K38" s="199"/>
      <c r="L38" s="198">
        <v>466</v>
      </c>
      <c r="M38" s="194"/>
      <c r="N38" s="200">
        <v>472</v>
      </c>
      <c r="O38" s="200">
        <v>0</v>
      </c>
      <c r="P38" s="200"/>
      <c r="Q38" s="201">
        <v>512</v>
      </c>
      <c r="R38" s="202">
        <v>0</v>
      </c>
      <c r="S38" s="201"/>
      <c r="T38" s="203">
        <v>555</v>
      </c>
      <c r="U38" s="203">
        <v>0</v>
      </c>
      <c r="V38" s="203"/>
      <c r="W38" s="207">
        <v>602</v>
      </c>
      <c r="X38" s="207"/>
      <c r="Y38" s="207">
        <v>633</v>
      </c>
      <c r="Z38" s="194">
        <v>653</v>
      </c>
      <c r="AA38" s="194"/>
      <c r="AB38" s="205">
        <v>684</v>
      </c>
      <c r="AC38" s="197">
        <v>708</v>
      </c>
      <c r="AD38" s="197"/>
      <c r="AE38" s="206">
        <v>739</v>
      </c>
    </row>
    <row r="39" spans="1:31" ht="12.75" customHeight="1">
      <c r="A39" s="179">
        <v>31</v>
      </c>
      <c r="B39" s="194">
        <v>70516</v>
      </c>
      <c r="C39" s="195" t="s">
        <v>146</v>
      </c>
      <c r="D39" s="196">
        <v>441</v>
      </c>
      <c r="E39" s="196"/>
      <c r="F39" s="196">
        <v>478</v>
      </c>
      <c r="G39" s="197">
        <v>478</v>
      </c>
      <c r="H39" s="197"/>
      <c r="I39" s="197">
        <v>515</v>
      </c>
      <c r="J39" s="208">
        <v>518</v>
      </c>
      <c r="K39" s="199"/>
      <c r="L39" s="198">
        <v>555</v>
      </c>
      <c r="M39" s="194"/>
      <c r="N39" s="200">
        <v>562</v>
      </c>
      <c r="O39" s="200">
        <v>0</v>
      </c>
      <c r="P39" s="200"/>
      <c r="Q39" s="201">
        <v>609</v>
      </c>
      <c r="R39" s="202">
        <v>0</v>
      </c>
      <c r="S39" s="201"/>
      <c r="T39" s="203">
        <v>660</v>
      </c>
      <c r="U39" s="203">
        <v>0</v>
      </c>
      <c r="V39" s="203"/>
      <c r="W39" s="207">
        <v>715</v>
      </c>
      <c r="X39" s="207"/>
      <c r="Y39" s="207">
        <v>752</v>
      </c>
      <c r="Z39" s="194">
        <v>775</v>
      </c>
      <c r="AA39" s="194"/>
      <c r="AB39" s="205">
        <v>812</v>
      </c>
      <c r="AC39" s="197">
        <v>840</v>
      </c>
      <c r="AD39" s="197"/>
      <c r="AE39" s="206">
        <v>877</v>
      </c>
    </row>
    <row r="40" spans="1:31" ht="12.75" customHeight="1">
      <c r="A40" s="193">
        <v>32</v>
      </c>
      <c r="B40" s="194">
        <v>151021</v>
      </c>
      <c r="C40" s="195" t="s">
        <v>147</v>
      </c>
      <c r="D40" s="196">
        <v>394</v>
      </c>
      <c r="E40" s="196"/>
      <c r="F40" s="196">
        <v>427</v>
      </c>
      <c r="G40" s="197">
        <v>427</v>
      </c>
      <c r="H40" s="197"/>
      <c r="I40" s="197">
        <v>460</v>
      </c>
      <c r="J40" s="208">
        <v>463</v>
      </c>
      <c r="K40" s="199"/>
      <c r="L40" s="198">
        <v>696</v>
      </c>
      <c r="M40" s="194"/>
      <c r="N40" s="200">
        <v>502</v>
      </c>
      <c r="O40" s="200">
        <v>0</v>
      </c>
      <c r="P40" s="200"/>
      <c r="Q40" s="201">
        <v>544</v>
      </c>
      <c r="R40" s="202">
        <v>0</v>
      </c>
      <c r="S40" s="201"/>
      <c r="T40" s="203">
        <v>590</v>
      </c>
      <c r="U40" s="203">
        <v>0</v>
      </c>
      <c r="V40" s="203"/>
      <c r="W40" s="207">
        <v>640</v>
      </c>
      <c r="X40" s="207"/>
      <c r="Y40" s="207">
        <v>673</v>
      </c>
      <c r="Z40" s="194">
        <v>694</v>
      </c>
      <c r="AA40" s="194"/>
      <c r="AB40" s="205">
        <v>727</v>
      </c>
      <c r="AC40" s="197">
        <v>752</v>
      </c>
      <c r="AD40" s="197"/>
      <c r="AE40" s="206">
        <v>785</v>
      </c>
    </row>
    <row r="41" spans="1:31" ht="12.75" customHeight="1">
      <c r="A41" s="179">
        <v>33</v>
      </c>
      <c r="B41" s="194">
        <v>111017</v>
      </c>
      <c r="C41" s="195" t="s">
        <v>148</v>
      </c>
      <c r="D41" s="196">
        <v>441</v>
      </c>
      <c r="E41" s="196"/>
      <c r="F41" s="196">
        <v>478</v>
      </c>
      <c r="G41" s="197">
        <v>478</v>
      </c>
      <c r="H41" s="197"/>
      <c r="I41" s="197">
        <v>515</v>
      </c>
      <c r="J41" s="208">
        <v>518</v>
      </c>
      <c r="K41" s="199"/>
      <c r="L41" s="198">
        <v>555</v>
      </c>
      <c r="M41" s="194"/>
      <c r="N41" s="200">
        <v>562</v>
      </c>
      <c r="O41" s="200">
        <v>0</v>
      </c>
      <c r="P41" s="200"/>
      <c r="Q41" s="201">
        <v>609</v>
      </c>
      <c r="R41" s="202">
        <v>0</v>
      </c>
      <c r="S41" s="201"/>
      <c r="T41" s="203">
        <v>660</v>
      </c>
      <c r="U41" s="203">
        <v>0</v>
      </c>
      <c r="V41" s="203"/>
      <c r="W41" s="207">
        <v>715</v>
      </c>
      <c r="X41" s="207"/>
      <c r="Y41" s="207">
        <v>752</v>
      </c>
      <c r="Z41" s="194">
        <v>775</v>
      </c>
      <c r="AA41" s="194"/>
      <c r="AB41" s="205">
        <v>812</v>
      </c>
      <c r="AC41" s="197">
        <v>840</v>
      </c>
      <c r="AD41" s="197"/>
      <c r="AE41" s="206">
        <v>877</v>
      </c>
    </row>
    <row r="42" spans="1:31" ht="12.75" customHeight="1">
      <c r="A42" s="193">
        <v>34</v>
      </c>
      <c r="B42" s="194">
        <v>123516</v>
      </c>
      <c r="C42" s="195" t="s">
        <v>149</v>
      </c>
      <c r="D42" s="196">
        <v>376</v>
      </c>
      <c r="E42" s="196"/>
      <c r="F42" s="196">
        <v>408</v>
      </c>
      <c r="G42" s="197">
        <v>408</v>
      </c>
      <c r="H42" s="197"/>
      <c r="I42" s="197">
        <v>440</v>
      </c>
      <c r="J42" s="208">
        <v>442</v>
      </c>
      <c r="K42" s="199"/>
      <c r="L42" s="198">
        <v>474</v>
      </c>
      <c r="M42" s="194"/>
      <c r="N42" s="200">
        <v>479</v>
      </c>
      <c r="O42" s="200">
        <v>0</v>
      </c>
      <c r="P42" s="200"/>
      <c r="Q42" s="201">
        <v>519</v>
      </c>
      <c r="R42" s="202">
        <v>0</v>
      </c>
      <c r="S42" s="201"/>
      <c r="T42" s="203">
        <v>563</v>
      </c>
      <c r="U42" s="203">
        <v>0</v>
      </c>
      <c r="V42" s="203"/>
      <c r="W42" s="207">
        <v>610</v>
      </c>
      <c r="X42" s="207"/>
      <c r="Y42" s="207">
        <v>642</v>
      </c>
      <c r="Z42" s="194">
        <v>661</v>
      </c>
      <c r="AA42" s="194"/>
      <c r="AB42" s="205">
        <v>693</v>
      </c>
      <c r="AC42" s="197" t="s">
        <v>412</v>
      </c>
      <c r="AD42" s="197"/>
      <c r="AE42" s="206"/>
    </row>
    <row r="43" spans="1:31" ht="12.75" customHeight="1">
      <c r="A43" s="179">
        <v>35</v>
      </c>
      <c r="B43" s="194">
        <v>123516</v>
      </c>
      <c r="C43" s="195" t="s">
        <v>413</v>
      </c>
      <c r="D43" s="196"/>
      <c r="E43" s="196"/>
      <c r="F43" s="196"/>
      <c r="G43" s="197"/>
      <c r="H43" s="197"/>
      <c r="I43" s="197"/>
      <c r="J43" s="208"/>
      <c r="K43" s="199"/>
      <c r="L43" s="198"/>
      <c r="M43" s="194"/>
      <c r="N43" s="200"/>
      <c r="O43" s="200"/>
      <c r="P43" s="200"/>
      <c r="Q43" s="201"/>
      <c r="R43" s="202"/>
      <c r="S43" s="201"/>
      <c r="T43" s="203"/>
      <c r="U43" s="203"/>
      <c r="V43" s="203"/>
      <c r="W43" s="207"/>
      <c r="X43" s="207"/>
      <c r="Y43" s="207"/>
      <c r="Z43" s="194"/>
      <c r="AA43" s="194"/>
      <c r="AB43" s="205"/>
      <c r="AC43" s="197">
        <v>886</v>
      </c>
      <c r="AD43" s="197"/>
      <c r="AE43" s="206">
        <v>925</v>
      </c>
    </row>
    <row r="44" spans="1:31" ht="12.75" customHeight="1">
      <c r="A44" s="193">
        <v>36</v>
      </c>
      <c r="B44" s="194">
        <v>42051</v>
      </c>
      <c r="C44" s="195" t="s">
        <v>150</v>
      </c>
      <c r="D44" s="196">
        <v>376</v>
      </c>
      <c r="E44" s="196"/>
      <c r="F44" s="196">
        <v>408</v>
      </c>
      <c r="G44" s="197">
        <v>408</v>
      </c>
      <c r="H44" s="197"/>
      <c r="I44" s="197">
        <v>440</v>
      </c>
      <c r="J44" s="208">
        <v>442</v>
      </c>
      <c r="K44" s="199"/>
      <c r="L44" s="198">
        <v>474</v>
      </c>
      <c r="M44" s="194"/>
      <c r="N44" s="200">
        <v>479</v>
      </c>
      <c r="O44" s="200">
        <v>0</v>
      </c>
      <c r="P44" s="200"/>
      <c r="Q44" s="201">
        <v>519</v>
      </c>
      <c r="R44" s="202">
        <v>0</v>
      </c>
      <c r="S44" s="201"/>
      <c r="T44" s="203">
        <v>563</v>
      </c>
      <c r="U44" s="203">
        <v>0</v>
      </c>
      <c r="V44" s="203"/>
      <c r="W44" s="207">
        <v>610</v>
      </c>
      <c r="X44" s="207"/>
      <c r="Y44" s="207">
        <v>642</v>
      </c>
      <c r="Z44" s="194">
        <v>661</v>
      </c>
      <c r="AA44" s="194"/>
      <c r="AB44" s="205">
        <v>693</v>
      </c>
      <c r="AC44" s="197">
        <v>717</v>
      </c>
      <c r="AD44" s="197"/>
      <c r="AE44" s="206">
        <v>749</v>
      </c>
    </row>
    <row r="45" spans="1:31" ht="12.75" customHeight="1">
      <c r="A45" s="179">
        <v>37</v>
      </c>
      <c r="B45" s="194">
        <v>80516</v>
      </c>
      <c r="C45" s="195" t="s">
        <v>151</v>
      </c>
      <c r="D45" s="196">
        <v>465</v>
      </c>
      <c r="E45" s="196"/>
      <c r="F45" s="196">
        <v>504</v>
      </c>
      <c r="G45" s="197">
        <v>504</v>
      </c>
      <c r="H45" s="197"/>
      <c r="I45" s="197">
        <v>543</v>
      </c>
      <c r="J45" s="208">
        <v>546</v>
      </c>
      <c r="K45" s="199"/>
      <c r="L45" s="198">
        <v>585</v>
      </c>
      <c r="M45" s="194"/>
      <c r="N45" s="200">
        <v>592</v>
      </c>
      <c r="O45" s="200">
        <v>0</v>
      </c>
      <c r="P45" s="200"/>
      <c r="Q45" s="201">
        <v>642</v>
      </c>
      <c r="R45" s="202">
        <v>0</v>
      </c>
      <c r="S45" s="201"/>
      <c r="T45" s="203">
        <v>696</v>
      </c>
      <c r="U45" s="203">
        <v>0</v>
      </c>
      <c r="V45" s="203"/>
      <c r="W45" s="207">
        <v>754</v>
      </c>
      <c r="X45" s="207"/>
      <c r="Y45" s="207">
        <v>793</v>
      </c>
      <c r="Z45" s="194">
        <v>817</v>
      </c>
      <c r="AA45" s="194"/>
      <c r="AB45" s="205">
        <v>856</v>
      </c>
      <c r="AC45" s="197">
        <v>886</v>
      </c>
      <c r="AD45" s="197"/>
      <c r="AE45" s="206">
        <v>925</v>
      </c>
    </row>
    <row r="46" spans="1:31" ht="12.75" customHeight="1">
      <c r="A46" s="193">
        <v>38</v>
      </c>
      <c r="B46" s="194">
        <v>80517</v>
      </c>
      <c r="C46" s="195" t="s">
        <v>152</v>
      </c>
      <c r="D46" s="196">
        <v>501</v>
      </c>
      <c r="E46" s="196"/>
      <c r="F46" s="196">
        <v>543</v>
      </c>
      <c r="G46" s="197">
        <v>543</v>
      </c>
      <c r="H46" s="197"/>
      <c r="I46" s="197">
        <v>585</v>
      </c>
      <c r="J46" s="208">
        <v>589</v>
      </c>
      <c r="K46" s="199"/>
      <c r="L46" s="198">
        <v>631</v>
      </c>
      <c r="M46" s="194"/>
      <c r="N46" s="200">
        <v>639</v>
      </c>
      <c r="O46" s="200">
        <v>0</v>
      </c>
      <c r="P46" s="200"/>
      <c r="Q46" s="201">
        <v>693</v>
      </c>
      <c r="R46" s="202">
        <v>0</v>
      </c>
      <c r="S46" s="201"/>
      <c r="T46" s="203">
        <v>751</v>
      </c>
      <c r="U46" s="203">
        <v>0</v>
      </c>
      <c r="V46" s="203"/>
      <c r="W46" s="207">
        <v>814</v>
      </c>
      <c r="X46" s="207"/>
      <c r="Y46" s="207">
        <v>856</v>
      </c>
      <c r="Z46" s="194">
        <v>882</v>
      </c>
      <c r="AA46" s="194"/>
      <c r="AB46" s="205">
        <v>924</v>
      </c>
      <c r="AC46" s="197">
        <v>956</v>
      </c>
      <c r="AD46" s="197"/>
      <c r="AE46" s="206">
        <v>998</v>
      </c>
    </row>
    <row r="47" spans="1:31" ht="12.75" customHeight="1">
      <c r="A47" s="179">
        <v>39</v>
      </c>
      <c r="B47" s="194">
        <v>80518</v>
      </c>
      <c r="C47" s="195" t="s">
        <v>153</v>
      </c>
      <c r="D47" s="196">
        <v>537</v>
      </c>
      <c r="E47" s="196"/>
      <c r="F47" s="196">
        <v>582</v>
      </c>
      <c r="G47" s="197">
        <v>582</v>
      </c>
      <c r="H47" s="197"/>
      <c r="I47" s="197">
        <v>627</v>
      </c>
      <c r="J47" s="208">
        <v>631</v>
      </c>
      <c r="K47" s="199"/>
      <c r="L47" s="198">
        <v>676</v>
      </c>
      <c r="M47" s="194"/>
      <c r="N47" s="200">
        <v>684</v>
      </c>
      <c r="O47" s="200">
        <v>0</v>
      </c>
      <c r="P47" s="200"/>
      <c r="Q47" s="201">
        <v>741</v>
      </c>
      <c r="R47" s="202">
        <v>0</v>
      </c>
      <c r="S47" s="201"/>
      <c r="T47" s="203">
        <v>803</v>
      </c>
      <c r="U47" s="203">
        <v>0</v>
      </c>
      <c r="V47" s="203"/>
      <c r="W47" s="207">
        <v>870</v>
      </c>
      <c r="X47" s="207"/>
      <c r="Y47" s="207">
        <v>915</v>
      </c>
      <c r="Z47" s="194">
        <v>943</v>
      </c>
      <c r="AA47" s="194"/>
      <c r="AB47" s="205">
        <v>988</v>
      </c>
      <c r="AC47" s="197">
        <v>1022</v>
      </c>
      <c r="AD47" s="197"/>
      <c r="AE47" s="206">
        <v>1067</v>
      </c>
    </row>
    <row r="48" spans="1:31" ht="12.75" customHeight="1">
      <c r="A48" s="193">
        <v>40</v>
      </c>
      <c r="B48" s="194">
        <v>11016</v>
      </c>
      <c r="C48" s="195" t="s">
        <v>154</v>
      </c>
      <c r="D48" s="196">
        <v>441</v>
      </c>
      <c r="E48" s="196"/>
      <c r="F48" s="196">
        <v>478</v>
      </c>
      <c r="G48" s="197">
        <v>478</v>
      </c>
      <c r="H48" s="197"/>
      <c r="I48" s="197">
        <v>515</v>
      </c>
      <c r="J48" s="208">
        <v>518</v>
      </c>
      <c r="K48" s="199"/>
      <c r="L48" s="198">
        <v>555</v>
      </c>
      <c r="M48" s="194"/>
      <c r="N48" s="200">
        <v>562</v>
      </c>
      <c r="O48" s="200">
        <v>0</v>
      </c>
      <c r="P48" s="200"/>
      <c r="Q48" s="201">
        <v>609</v>
      </c>
      <c r="R48" s="202">
        <v>0</v>
      </c>
      <c r="S48" s="201"/>
      <c r="T48" s="203">
        <v>660</v>
      </c>
      <c r="U48" s="203">
        <v>0</v>
      </c>
      <c r="V48" s="203"/>
      <c r="W48" s="207">
        <v>715</v>
      </c>
      <c r="X48" s="207"/>
      <c r="Y48" s="207">
        <v>752</v>
      </c>
      <c r="Z48" s="194">
        <v>775</v>
      </c>
      <c r="AA48" s="194"/>
      <c r="AB48" s="205">
        <v>812</v>
      </c>
      <c r="AC48" s="197">
        <v>840</v>
      </c>
      <c r="AD48" s="197"/>
      <c r="AE48" s="206">
        <v>877</v>
      </c>
    </row>
    <row r="49" spans="1:31" ht="12.75" customHeight="1">
      <c r="A49" s="179">
        <v>41</v>
      </c>
      <c r="B49" s="194">
        <v>152016</v>
      </c>
      <c r="C49" s="195" t="s">
        <v>155</v>
      </c>
      <c r="D49" s="196">
        <v>370</v>
      </c>
      <c r="E49" s="196"/>
      <c r="F49" s="196">
        <v>401</v>
      </c>
      <c r="G49" s="197">
        <v>401</v>
      </c>
      <c r="H49" s="197"/>
      <c r="I49" s="197">
        <v>432</v>
      </c>
      <c r="J49" s="208">
        <v>435</v>
      </c>
      <c r="K49" s="199"/>
      <c r="L49" s="198">
        <v>466</v>
      </c>
      <c r="M49" s="194"/>
      <c r="N49" s="200">
        <v>472</v>
      </c>
      <c r="O49" s="200">
        <v>0</v>
      </c>
      <c r="P49" s="200"/>
      <c r="Q49" s="201">
        <v>512</v>
      </c>
      <c r="R49" s="202">
        <v>0</v>
      </c>
      <c r="S49" s="201"/>
      <c r="T49" s="203">
        <v>555</v>
      </c>
      <c r="U49" s="203">
        <v>0</v>
      </c>
      <c r="V49" s="203"/>
      <c r="W49" s="207">
        <v>602</v>
      </c>
      <c r="X49" s="207"/>
      <c r="Y49" s="207">
        <v>633</v>
      </c>
      <c r="Z49" s="194">
        <v>653</v>
      </c>
      <c r="AA49" s="194"/>
      <c r="AB49" s="205">
        <v>684</v>
      </c>
      <c r="AC49" s="197">
        <v>708</v>
      </c>
      <c r="AD49" s="197"/>
      <c r="AE49" s="206">
        <v>739</v>
      </c>
    </row>
    <row r="50" spans="1:31" ht="12.75" customHeight="1">
      <c r="A50" s="193">
        <v>42</v>
      </c>
      <c r="B50" s="194">
        <v>152017</v>
      </c>
      <c r="C50" s="195" t="s">
        <v>156</v>
      </c>
      <c r="D50" s="196">
        <v>418</v>
      </c>
      <c r="E50" s="196"/>
      <c r="F50" s="196">
        <v>453</v>
      </c>
      <c r="G50" s="197">
        <v>453</v>
      </c>
      <c r="H50" s="197"/>
      <c r="I50" s="197">
        <v>488</v>
      </c>
      <c r="J50" s="208">
        <v>491</v>
      </c>
      <c r="K50" s="199"/>
      <c r="L50" s="198">
        <v>526</v>
      </c>
      <c r="M50" s="194"/>
      <c r="N50" s="200">
        <v>532</v>
      </c>
      <c r="O50" s="200">
        <v>0</v>
      </c>
      <c r="P50" s="200"/>
      <c r="Q50" s="201">
        <v>577</v>
      </c>
      <c r="R50" s="202">
        <v>0</v>
      </c>
      <c r="S50" s="201"/>
      <c r="T50" s="203">
        <v>626</v>
      </c>
      <c r="U50" s="203">
        <v>0</v>
      </c>
      <c r="V50" s="203"/>
      <c r="W50" s="207">
        <v>679</v>
      </c>
      <c r="X50" s="207"/>
      <c r="Y50" s="207">
        <v>714</v>
      </c>
      <c r="Z50" s="194">
        <v>736</v>
      </c>
      <c r="AA50" s="194"/>
      <c r="AB50" s="205">
        <v>771</v>
      </c>
      <c r="AC50" s="197">
        <v>798</v>
      </c>
      <c r="AD50" s="197"/>
      <c r="AE50" s="206">
        <v>833</v>
      </c>
    </row>
    <row r="51" spans="1:31" ht="12.75" customHeight="1">
      <c r="A51" s="179">
        <v>43</v>
      </c>
      <c r="B51" s="194">
        <v>152018</v>
      </c>
      <c r="C51" s="195" t="s">
        <v>157</v>
      </c>
      <c r="D51" s="196">
        <v>441</v>
      </c>
      <c r="E51" s="196"/>
      <c r="F51" s="196">
        <v>478</v>
      </c>
      <c r="G51" s="197">
        <v>478</v>
      </c>
      <c r="H51" s="197"/>
      <c r="I51" s="197">
        <v>515</v>
      </c>
      <c r="J51" s="208">
        <v>518</v>
      </c>
      <c r="K51" s="199"/>
      <c r="L51" s="198">
        <v>555</v>
      </c>
      <c r="M51" s="194"/>
      <c r="N51" s="200">
        <v>562</v>
      </c>
      <c r="O51" s="200">
        <v>0</v>
      </c>
      <c r="P51" s="200"/>
      <c r="Q51" s="201">
        <v>609</v>
      </c>
      <c r="R51" s="202">
        <v>0</v>
      </c>
      <c r="S51" s="201"/>
      <c r="T51" s="203">
        <v>660</v>
      </c>
      <c r="U51" s="203">
        <v>0</v>
      </c>
      <c r="V51" s="203"/>
      <c r="W51" s="207">
        <v>715</v>
      </c>
      <c r="X51" s="207"/>
      <c r="Y51" s="207">
        <v>752</v>
      </c>
      <c r="Z51" s="194">
        <v>775</v>
      </c>
      <c r="AA51" s="194"/>
      <c r="AB51" s="205">
        <v>812</v>
      </c>
      <c r="AC51" s="197">
        <v>840</v>
      </c>
      <c r="AD51" s="197"/>
      <c r="AE51" s="206">
        <v>877</v>
      </c>
    </row>
    <row r="52" spans="1:31" ht="12.75" customHeight="1">
      <c r="A52" s="193">
        <v>44</v>
      </c>
      <c r="B52" s="194">
        <v>51017</v>
      </c>
      <c r="C52" s="195" t="s">
        <v>158</v>
      </c>
      <c r="D52" s="196">
        <v>370</v>
      </c>
      <c r="E52" s="196"/>
      <c r="F52" s="196">
        <v>401</v>
      </c>
      <c r="G52" s="197">
        <v>401</v>
      </c>
      <c r="H52" s="197"/>
      <c r="I52" s="197">
        <v>432</v>
      </c>
      <c r="J52" s="208">
        <v>435</v>
      </c>
      <c r="K52" s="199"/>
      <c r="L52" s="198">
        <v>466</v>
      </c>
      <c r="M52" s="194"/>
      <c r="N52" s="200">
        <v>472</v>
      </c>
      <c r="O52" s="200">
        <v>0</v>
      </c>
      <c r="P52" s="200"/>
      <c r="Q52" s="201">
        <v>512</v>
      </c>
      <c r="R52" s="202">
        <v>0</v>
      </c>
      <c r="S52" s="201"/>
      <c r="T52" s="203">
        <v>555</v>
      </c>
      <c r="U52" s="203">
        <v>0</v>
      </c>
      <c r="V52" s="203"/>
      <c r="W52" s="207">
        <v>602</v>
      </c>
      <c r="X52" s="207"/>
      <c r="Y52" s="207">
        <v>633</v>
      </c>
      <c r="Z52" s="194">
        <v>653</v>
      </c>
      <c r="AA52" s="194"/>
      <c r="AB52" s="205">
        <v>684</v>
      </c>
      <c r="AC52" s="197">
        <v>708</v>
      </c>
      <c r="AD52" s="197"/>
      <c r="AE52" s="206">
        <v>739</v>
      </c>
    </row>
    <row r="53" spans="1:31" ht="12.75" customHeight="1">
      <c r="A53" s="179">
        <v>45</v>
      </c>
      <c r="B53" s="194">
        <v>51521</v>
      </c>
      <c r="C53" s="195" t="s">
        <v>159</v>
      </c>
      <c r="D53" s="196">
        <v>501</v>
      </c>
      <c r="E53" s="196"/>
      <c r="F53" s="196">
        <v>543</v>
      </c>
      <c r="G53" s="197">
        <v>543</v>
      </c>
      <c r="H53" s="197"/>
      <c r="I53" s="197">
        <v>585</v>
      </c>
      <c r="J53" s="208">
        <v>589</v>
      </c>
      <c r="K53" s="199"/>
      <c r="L53" s="198">
        <v>631</v>
      </c>
      <c r="M53" s="194"/>
      <c r="N53" s="200">
        <v>639</v>
      </c>
      <c r="O53" s="200">
        <v>0</v>
      </c>
      <c r="P53" s="200"/>
      <c r="Q53" s="201">
        <v>693</v>
      </c>
      <c r="R53" s="202">
        <v>0</v>
      </c>
      <c r="S53" s="201"/>
      <c r="T53" s="203">
        <v>751</v>
      </c>
      <c r="U53" s="203">
        <v>0</v>
      </c>
      <c r="V53" s="203"/>
      <c r="W53" s="207">
        <v>814</v>
      </c>
      <c r="X53" s="207"/>
      <c r="Y53" s="207">
        <v>856</v>
      </c>
      <c r="Z53" s="194">
        <v>882</v>
      </c>
      <c r="AA53" s="194"/>
      <c r="AB53" s="205">
        <v>924</v>
      </c>
      <c r="AC53" s="197">
        <v>956</v>
      </c>
      <c r="AD53" s="197"/>
      <c r="AE53" s="206">
        <v>998</v>
      </c>
    </row>
    <row r="54" spans="1:31" ht="12.75" customHeight="1">
      <c r="A54" s="193">
        <v>46</v>
      </c>
      <c r="B54" s="194">
        <v>33016</v>
      </c>
      <c r="C54" s="195" t="s">
        <v>160</v>
      </c>
      <c r="D54" s="196">
        <v>465</v>
      </c>
      <c r="E54" s="196"/>
      <c r="F54" s="196">
        <v>504</v>
      </c>
      <c r="G54" s="197">
        <v>504</v>
      </c>
      <c r="H54" s="197"/>
      <c r="I54" s="197">
        <v>543</v>
      </c>
      <c r="J54" s="208">
        <v>546</v>
      </c>
      <c r="K54" s="199"/>
      <c r="L54" s="198">
        <v>585</v>
      </c>
      <c r="M54" s="194"/>
      <c r="N54" s="200">
        <v>592</v>
      </c>
      <c r="O54" s="200">
        <v>0</v>
      </c>
      <c r="P54" s="200"/>
      <c r="Q54" s="201">
        <v>642</v>
      </c>
      <c r="R54" s="202">
        <v>0</v>
      </c>
      <c r="S54" s="201"/>
      <c r="T54" s="203">
        <v>696</v>
      </c>
      <c r="U54" s="203">
        <v>0</v>
      </c>
      <c r="V54" s="203"/>
      <c r="W54" s="207">
        <v>754</v>
      </c>
      <c r="X54" s="207"/>
      <c r="Y54" s="207">
        <v>793</v>
      </c>
      <c r="Z54" s="194">
        <v>817</v>
      </c>
      <c r="AA54" s="194"/>
      <c r="AB54" s="205">
        <v>856</v>
      </c>
      <c r="AC54" s="197">
        <v>886</v>
      </c>
      <c r="AD54" s="197"/>
      <c r="AE54" s="206">
        <v>925</v>
      </c>
    </row>
    <row r="55" spans="1:31" ht="12.75" customHeight="1">
      <c r="A55" s="179">
        <v>47</v>
      </c>
      <c r="B55" s="194">
        <v>31017</v>
      </c>
      <c r="C55" s="195" t="s">
        <v>161</v>
      </c>
      <c r="D55" s="196">
        <v>579</v>
      </c>
      <c r="E55" s="196"/>
      <c r="F55" s="196">
        <v>628</v>
      </c>
      <c r="G55" s="197">
        <v>628</v>
      </c>
      <c r="H55" s="197"/>
      <c r="I55" s="197">
        <v>677</v>
      </c>
      <c r="J55" s="208">
        <v>681</v>
      </c>
      <c r="K55" s="199"/>
      <c r="L55" s="198">
        <v>730</v>
      </c>
      <c r="M55" s="194"/>
      <c r="N55" s="200">
        <v>738</v>
      </c>
      <c r="O55" s="200">
        <v>0</v>
      </c>
      <c r="P55" s="200"/>
      <c r="Q55" s="201">
        <v>800</v>
      </c>
      <c r="R55" s="202">
        <v>0</v>
      </c>
      <c r="S55" s="201"/>
      <c r="T55" s="203">
        <v>867</v>
      </c>
      <c r="U55" s="203">
        <v>0</v>
      </c>
      <c r="V55" s="203"/>
      <c r="W55" s="207">
        <v>940</v>
      </c>
      <c r="X55" s="207"/>
      <c r="Y55" s="207">
        <v>989</v>
      </c>
      <c r="Z55" s="194">
        <v>1019</v>
      </c>
      <c r="AA55" s="194"/>
      <c r="AB55" s="205">
        <v>1068</v>
      </c>
      <c r="AC55" s="197">
        <v>1104</v>
      </c>
      <c r="AD55" s="197"/>
      <c r="AE55" s="206">
        <v>1153</v>
      </c>
    </row>
    <row r="56" spans="1:31" ht="12.75" customHeight="1">
      <c r="A56" s="193">
        <v>48</v>
      </c>
      <c r="B56" s="194">
        <v>110516</v>
      </c>
      <c r="C56" s="195" t="s">
        <v>162</v>
      </c>
      <c r="D56" s="196">
        <v>376</v>
      </c>
      <c r="E56" s="196"/>
      <c r="F56" s="196">
        <v>408</v>
      </c>
      <c r="G56" s="197">
        <v>408</v>
      </c>
      <c r="H56" s="197"/>
      <c r="I56" s="197">
        <v>440</v>
      </c>
      <c r="J56" s="208">
        <v>442</v>
      </c>
      <c r="K56" s="199"/>
      <c r="L56" s="198">
        <v>474</v>
      </c>
      <c r="M56" s="194"/>
      <c r="N56" s="200">
        <v>479</v>
      </c>
      <c r="O56" s="200">
        <v>0</v>
      </c>
      <c r="P56" s="200"/>
      <c r="Q56" s="201">
        <v>519</v>
      </c>
      <c r="R56" s="202">
        <v>0</v>
      </c>
      <c r="S56" s="201"/>
      <c r="T56" s="203">
        <v>563</v>
      </c>
      <c r="U56" s="203">
        <v>0</v>
      </c>
      <c r="V56" s="203"/>
      <c r="W56" s="207">
        <v>610</v>
      </c>
      <c r="X56" s="207"/>
      <c r="Y56" s="207">
        <v>642</v>
      </c>
      <c r="Z56" s="194">
        <v>661</v>
      </c>
      <c r="AA56" s="194"/>
      <c r="AB56" s="205">
        <v>693</v>
      </c>
      <c r="AC56" s="197">
        <v>717</v>
      </c>
      <c r="AD56" s="197"/>
      <c r="AE56" s="206">
        <v>749</v>
      </c>
    </row>
    <row r="57" spans="1:31" ht="12.75" customHeight="1">
      <c r="A57" s="179">
        <v>49</v>
      </c>
      <c r="B57" s="194">
        <v>110517</v>
      </c>
      <c r="C57" s="195" t="s">
        <v>163</v>
      </c>
      <c r="D57" s="196">
        <v>394</v>
      </c>
      <c r="E57" s="196"/>
      <c r="F57" s="196">
        <v>427</v>
      </c>
      <c r="G57" s="197">
        <v>427</v>
      </c>
      <c r="H57" s="197"/>
      <c r="I57" s="197">
        <v>460</v>
      </c>
      <c r="J57" s="208">
        <v>463</v>
      </c>
      <c r="K57" s="199"/>
      <c r="L57" s="198">
        <v>496</v>
      </c>
      <c r="M57" s="194"/>
      <c r="N57" s="200">
        <v>502</v>
      </c>
      <c r="O57" s="200">
        <v>0</v>
      </c>
      <c r="P57" s="200"/>
      <c r="Q57" s="201">
        <v>544</v>
      </c>
      <c r="R57" s="202">
        <v>0</v>
      </c>
      <c r="S57" s="201"/>
      <c r="T57" s="203">
        <v>590</v>
      </c>
      <c r="U57" s="203">
        <v>0</v>
      </c>
      <c r="V57" s="203"/>
      <c r="W57" s="207">
        <v>640</v>
      </c>
      <c r="X57" s="207"/>
      <c r="Y57" s="207">
        <v>673</v>
      </c>
      <c r="Z57" s="194">
        <v>694</v>
      </c>
      <c r="AA57" s="194"/>
      <c r="AB57" s="205">
        <v>727</v>
      </c>
      <c r="AC57" s="197">
        <v>752</v>
      </c>
      <c r="AD57" s="197"/>
      <c r="AE57" s="206">
        <v>785</v>
      </c>
    </row>
    <row r="58" spans="1:31" ht="12.75" customHeight="1">
      <c r="A58" s="193">
        <v>50</v>
      </c>
      <c r="B58" s="194">
        <v>110518</v>
      </c>
      <c r="C58" s="209" t="s">
        <v>164</v>
      </c>
      <c r="D58" s="196"/>
      <c r="E58" s="196"/>
      <c r="F58" s="196"/>
      <c r="G58" s="197">
        <v>453</v>
      </c>
      <c r="H58" s="197"/>
      <c r="I58" s="197">
        <v>488</v>
      </c>
      <c r="J58" s="208">
        <v>491</v>
      </c>
      <c r="K58" s="199"/>
      <c r="L58" s="198">
        <v>526</v>
      </c>
      <c r="M58" s="194"/>
      <c r="N58" s="200">
        <v>491</v>
      </c>
      <c r="O58" s="200">
        <v>0</v>
      </c>
      <c r="P58" s="200"/>
      <c r="Q58" s="201">
        <v>532</v>
      </c>
      <c r="R58" s="202">
        <v>0</v>
      </c>
      <c r="S58" s="201"/>
      <c r="T58" s="203">
        <v>626</v>
      </c>
      <c r="U58" s="203">
        <v>0</v>
      </c>
      <c r="V58" s="203"/>
      <c r="W58" s="207" t="s">
        <v>409</v>
      </c>
      <c r="X58" s="207"/>
      <c r="Y58" s="207" t="s">
        <v>409</v>
      </c>
      <c r="Z58" s="194">
        <v>736</v>
      </c>
      <c r="AA58" s="194"/>
      <c r="AB58" s="205">
        <v>771</v>
      </c>
      <c r="AC58" s="197">
        <v>798</v>
      </c>
      <c r="AD58" s="197"/>
      <c r="AE58" s="206">
        <v>833</v>
      </c>
    </row>
    <row r="59" spans="1:31" ht="12.75" customHeight="1">
      <c r="A59" s="179">
        <v>51</v>
      </c>
      <c r="B59" s="194">
        <v>140516</v>
      </c>
      <c r="C59" s="195" t="s">
        <v>165</v>
      </c>
      <c r="D59" s="196">
        <v>302</v>
      </c>
      <c r="E59" s="196"/>
      <c r="F59" s="196">
        <v>327</v>
      </c>
      <c r="G59" s="197">
        <v>328</v>
      </c>
      <c r="H59" s="197"/>
      <c r="I59" s="197">
        <v>353</v>
      </c>
      <c r="J59" s="208">
        <v>356</v>
      </c>
      <c r="K59" s="199"/>
      <c r="L59" s="198">
        <v>381</v>
      </c>
      <c r="M59" s="194"/>
      <c r="N59" s="200">
        <v>386</v>
      </c>
      <c r="O59" s="200">
        <v>0</v>
      </c>
      <c r="P59" s="200"/>
      <c r="Q59" s="201">
        <v>419</v>
      </c>
      <c r="R59" s="202">
        <v>0</v>
      </c>
      <c r="S59" s="201"/>
      <c r="T59" s="203">
        <v>454</v>
      </c>
      <c r="U59" s="203">
        <v>0</v>
      </c>
      <c r="V59" s="203"/>
      <c r="W59" s="207">
        <v>492</v>
      </c>
      <c r="X59" s="207"/>
      <c r="Y59" s="207">
        <v>517</v>
      </c>
      <c r="Z59" s="194">
        <v>533</v>
      </c>
      <c r="AA59" s="194"/>
      <c r="AB59" s="205">
        <v>558</v>
      </c>
      <c r="AC59" s="197">
        <v>578</v>
      </c>
      <c r="AD59" s="197"/>
      <c r="AE59" s="206">
        <v>603</v>
      </c>
    </row>
    <row r="60" spans="1:31" ht="12.75" customHeight="1">
      <c r="A60" s="193">
        <v>52</v>
      </c>
      <c r="B60" s="194">
        <v>140517</v>
      </c>
      <c r="C60" s="195" t="s">
        <v>166</v>
      </c>
      <c r="D60" s="196">
        <v>310</v>
      </c>
      <c r="E60" s="196"/>
      <c r="F60" s="196">
        <v>336</v>
      </c>
      <c r="G60" s="197">
        <v>336</v>
      </c>
      <c r="H60" s="197"/>
      <c r="I60" s="197">
        <v>362</v>
      </c>
      <c r="J60" s="208">
        <v>364</v>
      </c>
      <c r="K60" s="199"/>
      <c r="L60" s="198">
        <v>390</v>
      </c>
      <c r="M60" s="194"/>
      <c r="N60" s="200">
        <v>395</v>
      </c>
      <c r="O60" s="200">
        <v>0</v>
      </c>
      <c r="P60" s="200"/>
      <c r="Q60" s="201">
        <v>428</v>
      </c>
      <c r="R60" s="202">
        <v>0</v>
      </c>
      <c r="S60" s="201"/>
      <c r="T60" s="203">
        <v>464</v>
      </c>
      <c r="U60" s="203">
        <v>0</v>
      </c>
      <c r="V60" s="203"/>
      <c r="W60" s="207">
        <v>503</v>
      </c>
      <c r="X60" s="207"/>
      <c r="Y60" s="207">
        <v>529</v>
      </c>
      <c r="Z60" s="194">
        <v>545</v>
      </c>
      <c r="AA60" s="194"/>
      <c r="AB60" s="205">
        <v>571</v>
      </c>
      <c r="AC60" s="197">
        <v>591</v>
      </c>
      <c r="AD60" s="197"/>
      <c r="AE60" s="206">
        <v>617</v>
      </c>
    </row>
    <row r="61" spans="1:31" ht="12.75" customHeight="1">
      <c r="A61" s="179">
        <v>53</v>
      </c>
      <c r="B61" s="194">
        <v>41515</v>
      </c>
      <c r="C61" s="195" t="s">
        <v>167</v>
      </c>
      <c r="D61" s="196">
        <v>418</v>
      </c>
      <c r="E61" s="196"/>
      <c r="F61" s="196">
        <v>453</v>
      </c>
      <c r="G61" s="197">
        <v>453</v>
      </c>
      <c r="H61" s="197"/>
      <c r="I61" s="197">
        <v>488</v>
      </c>
      <c r="J61" s="208">
        <v>491</v>
      </c>
      <c r="K61" s="199"/>
      <c r="L61" s="198">
        <v>526</v>
      </c>
      <c r="M61" s="194"/>
      <c r="N61" s="200">
        <v>532</v>
      </c>
      <c r="O61" s="200">
        <v>0</v>
      </c>
      <c r="P61" s="200"/>
      <c r="Q61" s="201">
        <v>577</v>
      </c>
      <c r="R61" s="202">
        <v>0</v>
      </c>
      <c r="S61" s="201"/>
      <c r="T61" s="203">
        <v>626</v>
      </c>
      <c r="U61" s="203">
        <v>0</v>
      </c>
      <c r="V61" s="203"/>
      <c r="W61" s="207">
        <v>679</v>
      </c>
      <c r="X61" s="207"/>
      <c r="Y61" s="207">
        <v>714</v>
      </c>
      <c r="Z61" s="194">
        <v>736</v>
      </c>
      <c r="AA61" s="194"/>
      <c r="AB61" s="205">
        <v>771</v>
      </c>
      <c r="AC61" s="197">
        <v>798</v>
      </c>
      <c r="AD61" s="197"/>
      <c r="AE61" s="206">
        <v>833</v>
      </c>
    </row>
    <row r="62" spans="1:31" ht="12.75" customHeight="1">
      <c r="A62" s="193">
        <v>54</v>
      </c>
      <c r="B62" s="194">
        <v>41516</v>
      </c>
      <c r="C62" s="195" t="s">
        <v>168</v>
      </c>
      <c r="D62" s="196">
        <v>441</v>
      </c>
      <c r="E62" s="196"/>
      <c r="F62" s="196">
        <v>478</v>
      </c>
      <c r="G62" s="197">
        <v>478</v>
      </c>
      <c r="H62" s="197"/>
      <c r="I62" s="197">
        <v>515</v>
      </c>
      <c r="J62" s="208">
        <v>518</v>
      </c>
      <c r="K62" s="199"/>
      <c r="L62" s="198">
        <v>555</v>
      </c>
      <c r="M62" s="194"/>
      <c r="N62" s="200">
        <v>562</v>
      </c>
      <c r="O62" s="200">
        <v>0</v>
      </c>
      <c r="P62" s="200"/>
      <c r="Q62" s="201">
        <v>609</v>
      </c>
      <c r="R62" s="202">
        <v>0</v>
      </c>
      <c r="S62" s="201"/>
      <c r="T62" s="203">
        <v>660</v>
      </c>
      <c r="U62" s="203">
        <v>0</v>
      </c>
      <c r="V62" s="203"/>
      <c r="W62" s="207">
        <v>715</v>
      </c>
      <c r="X62" s="207"/>
      <c r="Y62" s="207">
        <v>752</v>
      </c>
      <c r="Z62" s="194">
        <v>775</v>
      </c>
      <c r="AA62" s="194"/>
      <c r="AB62" s="205">
        <v>812</v>
      </c>
      <c r="AC62" s="197">
        <v>840</v>
      </c>
      <c r="AD62" s="197"/>
      <c r="AE62" s="206">
        <v>877</v>
      </c>
    </row>
    <row r="63" spans="1:31" ht="12.75" customHeight="1">
      <c r="A63" s="179">
        <v>55</v>
      </c>
      <c r="B63" s="194">
        <v>41517</v>
      </c>
      <c r="C63" s="195" t="s">
        <v>169</v>
      </c>
      <c r="D63" s="196">
        <v>465</v>
      </c>
      <c r="E63" s="196"/>
      <c r="F63" s="196">
        <v>504</v>
      </c>
      <c r="G63" s="197">
        <v>504</v>
      </c>
      <c r="H63" s="197"/>
      <c r="I63" s="197">
        <v>543</v>
      </c>
      <c r="J63" s="208">
        <v>546</v>
      </c>
      <c r="K63" s="199"/>
      <c r="L63" s="198">
        <v>585</v>
      </c>
      <c r="M63" s="194"/>
      <c r="N63" s="200">
        <v>592</v>
      </c>
      <c r="O63" s="200">
        <v>0</v>
      </c>
      <c r="P63" s="200"/>
      <c r="Q63" s="201">
        <v>642</v>
      </c>
      <c r="R63" s="202">
        <v>0</v>
      </c>
      <c r="S63" s="201"/>
      <c r="T63" s="203">
        <v>696</v>
      </c>
      <c r="U63" s="203">
        <v>0</v>
      </c>
      <c r="V63" s="203"/>
      <c r="W63" s="207">
        <v>754</v>
      </c>
      <c r="X63" s="207"/>
      <c r="Y63" s="207">
        <v>793</v>
      </c>
      <c r="Z63" s="194">
        <v>817</v>
      </c>
      <c r="AA63" s="194"/>
      <c r="AB63" s="205">
        <v>856</v>
      </c>
      <c r="AC63" s="197">
        <v>886</v>
      </c>
      <c r="AD63" s="197"/>
      <c r="AE63" s="206">
        <v>925</v>
      </c>
    </row>
    <row r="64" spans="1:31" ht="12.75" customHeight="1">
      <c r="A64" s="193">
        <v>56</v>
      </c>
      <c r="B64" s="194">
        <v>122016</v>
      </c>
      <c r="C64" s="195" t="s">
        <v>170</v>
      </c>
      <c r="D64" s="196">
        <v>322</v>
      </c>
      <c r="E64" s="196"/>
      <c r="F64" s="196">
        <v>349</v>
      </c>
      <c r="G64" s="197">
        <v>349</v>
      </c>
      <c r="H64" s="197"/>
      <c r="I64" s="197">
        <v>376</v>
      </c>
      <c r="J64" s="208">
        <v>379</v>
      </c>
      <c r="K64" s="199"/>
      <c r="L64" s="198">
        <v>406</v>
      </c>
      <c r="M64" s="194"/>
      <c r="N64" s="200">
        <v>411</v>
      </c>
      <c r="O64" s="200">
        <v>0</v>
      </c>
      <c r="P64" s="200"/>
      <c r="Q64" s="201">
        <v>446</v>
      </c>
      <c r="R64" s="202">
        <v>0</v>
      </c>
      <c r="S64" s="201"/>
      <c r="T64" s="203">
        <v>484</v>
      </c>
      <c r="U64" s="203">
        <v>0</v>
      </c>
      <c r="V64" s="203"/>
      <c r="W64" s="207">
        <v>525</v>
      </c>
      <c r="X64" s="207"/>
      <c r="Y64" s="207">
        <v>552</v>
      </c>
      <c r="Z64" s="194">
        <v>569</v>
      </c>
      <c r="AA64" s="194"/>
      <c r="AB64" s="205">
        <v>596</v>
      </c>
      <c r="AC64" s="197">
        <v>617</v>
      </c>
      <c r="AD64" s="197"/>
      <c r="AE64" s="206">
        <v>644</v>
      </c>
    </row>
    <row r="65" spans="1:31" ht="12.75" customHeight="1">
      <c r="A65" s="179">
        <v>57</v>
      </c>
      <c r="B65" s="194">
        <v>11017</v>
      </c>
      <c r="C65" s="195" t="s">
        <v>171</v>
      </c>
      <c r="D65" s="196">
        <v>465</v>
      </c>
      <c r="E65" s="196"/>
      <c r="F65" s="196">
        <v>504</v>
      </c>
      <c r="G65" s="197">
        <v>504</v>
      </c>
      <c r="H65" s="197"/>
      <c r="I65" s="197">
        <v>543</v>
      </c>
      <c r="J65" s="208">
        <v>546</v>
      </c>
      <c r="K65" s="199"/>
      <c r="L65" s="198">
        <v>585</v>
      </c>
      <c r="M65" s="194"/>
      <c r="N65" s="200">
        <v>592</v>
      </c>
      <c r="O65" s="200">
        <v>0</v>
      </c>
      <c r="P65" s="200"/>
      <c r="Q65" s="201">
        <v>642</v>
      </c>
      <c r="R65" s="202">
        <v>0</v>
      </c>
      <c r="S65" s="201"/>
      <c r="T65" s="203">
        <v>696</v>
      </c>
      <c r="U65" s="203">
        <v>0</v>
      </c>
      <c r="V65" s="203"/>
      <c r="W65" s="207">
        <v>754</v>
      </c>
      <c r="X65" s="207"/>
      <c r="Y65" s="207">
        <v>793</v>
      </c>
      <c r="Z65" s="194">
        <v>817</v>
      </c>
      <c r="AA65" s="194"/>
      <c r="AB65" s="205">
        <v>856</v>
      </c>
      <c r="AC65" s="197">
        <v>886</v>
      </c>
      <c r="AD65" s="197"/>
      <c r="AE65" s="206">
        <v>925</v>
      </c>
    </row>
    <row r="66" spans="1:31" ht="12.75" customHeight="1">
      <c r="A66" s="193">
        <v>58</v>
      </c>
      <c r="B66" s="194">
        <v>11018</v>
      </c>
      <c r="C66" s="195" t="s">
        <v>172</v>
      </c>
      <c r="D66" s="196">
        <v>537</v>
      </c>
      <c r="E66" s="196"/>
      <c r="F66" s="196">
        <v>582</v>
      </c>
      <c r="G66" s="197">
        <v>582</v>
      </c>
      <c r="H66" s="197"/>
      <c r="I66" s="197">
        <v>627</v>
      </c>
      <c r="J66" s="208">
        <v>631</v>
      </c>
      <c r="K66" s="199"/>
      <c r="L66" s="198">
        <v>676</v>
      </c>
      <c r="M66" s="194"/>
      <c r="N66" s="200">
        <v>684</v>
      </c>
      <c r="O66" s="200">
        <v>0</v>
      </c>
      <c r="P66" s="200"/>
      <c r="Q66" s="201">
        <v>741</v>
      </c>
      <c r="R66" s="202">
        <v>0</v>
      </c>
      <c r="S66" s="201"/>
      <c r="T66" s="203">
        <v>803</v>
      </c>
      <c r="U66" s="203">
        <v>0</v>
      </c>
      <c r="V66" s="203"/>
      <c r="W66" s="207">
        <v>870</v>
      </c>
      <c r="X66" s="207"/>
      <c r="Y66" s="207">
        <v>915</v>
      </c>
      <c r="Z66" s="194">
        <v>943</v>
      </c>
      <c r="AA66" s="194"/>
      <c r="AB66" s="205">
        <v>988</v>
      </c>
      <c r="AC66" s="197">
        <v>1022</v>
      </c>
      <c r="AD66" s="197"/>
      <c r="AE66" s="206">
        <v>1067</v>
      </c>
    </row>
    <row r="67" spans="1:31" ht="12.75" customHeight="1">
      <c r="A67" s="179">
        <v>59</v>
      </c>
      <c r="B67" s="194">
        <v>11019</v>
      </c>
      <c r="C67" s="195" t="s">
        <v>173</v>
      </c>
      <c r="D67" s="196">
        <v>579</v>
      </c>
      <c r="E67" s="196"/>
      <c r="F67" s="196">
        <v>628</v>
      </c>
      <c r="G67" s="197">
        <v>628</v>
      </c>
      <c r="H67" s="197"/>
      <c r="I67" s="197">
        <v>677</v>
      </c>
      <c r="J67" s="208">
        <v>681</v>
      </c>
      <c r="K67" s="199"/>
      <c r="L67" s="198">
        <v>730</v>
      </c>
      <c r="M67" s="194"/>
      <c r="N67" s="200">
        <v>738</v>
      </c>
      <c r="O67" s="200">
        <v>0</v>
      </c>
      <c r="P67" s="200"/>
      <c r="Q67" s="201">
        <v>800</v>
      </c>
      <c r="R67" s="202">
        <v>0</v>
      </c>
      <c r="S67" s="201"/>
      <c r="T67" s="203">
        <v>867</v>
      </c>
      <c r="U67" s="203">
        <v>0</v>
      </c>
      <c r="V67" s="203"/>
      <c r="W67" s="207">
        <v>940</v>
      </c>
      <c r="X67" s="207"/>
      <c r="Y67" s="207">
        <v>989</v>
      </c>
      <c r="Z67" s="194">
        <v>1019</v>
      </c>
      <c r="AA67" s="194"/>
      <c r="AB67" s="205">
        <v>1068</v>
      </c>
      <c r="AC67" s="197">
        <v>1104</v>
      </c>
      <c r="AD67" s="197"/>
      <c r="AE67" s="206">
        <v>1153</v>
      </c>
    </row>
    <row r="68" spans="1:31" ht="12.75" customHeight="1">
      <c r="A68" s="193">
        <v>60</v>
      </c>
      <c r="B68" s="194">
        <v>210325</v>
      </c>
      <c r="C68" s="195" t="s">
        <v>64</v>
      </c>
      <c r="D68" s="210">
        <v>0</v>
      </c>
      <c r="E68" s="211">
        <v>0</v>
      </c>
      <c r="F68" s="196"/>
      <c r="G68" s="212">
        <v>0</v>
      </c>
      <c r="H68" s="197"/>
      <c r="I68" s="197"/>
      <c r="J68" s="199"/>
      <c r="K68" s="199">
        <v>0</v>
      </c>
      <c r="L68" s="199"/>
      <c r="M68" s="194"/>
      <c r="N68" s="200">
        <v>650</v>
      </c>
      <c r="O68" s="200">
        <v>0</v>
      </c>
      <c r="P68" s="200"/>
      <c r="Q68" s="201">
        <v>705</v>
      </c>
      <c r="R68" s="202">
        <v>0</v>
      </c>
      <c r="S68" s="201"/>
      <c r="T68" s="203">
        <v>764</v>
      </c>
      <c r="U68" s="203">
        <v>0</v>
      </c>
      <c r="V68" s="203"/>
      <c r="W68" s="207">
        <v>828</v>
      </c>
      <c r="X68" s="207"/>
      <c r="Y68" s="207">
        <v>0</v>
      </c>
      <c r="Z68" s="194">
        <v>897</v>
      </c>
      <c r="AA68" s="194"/>
      <c r="AB68" s="205">
        <v>0</v>
      </c>
      <c r="AC68" s="197">
        <v>972</v>
      </c>
      <c r="AD68" s="197"/>
      <c r="AE68" s="206">
        <v>0</v>
      </c>
    </row>
    <row r="69" spans="1:31" ht="12.75" customHeight="1">
      <c r="A69" s="179">
        <v>61</v>
      </c>
      <c r="B69" s="194">
        <v>42016</v>
      </c>
      <c r="C69" s="195" t="s">
        <v>174</v>
      </c>
      <c r="D69" s="196">
        <v>310</v>
      </c>
      <c r="E69" s="196"/>
      <c r="F69" s="196">
        <v>336</v>
      </c>
      <c r="G69" s="197">
        <v>336</v>
      </c>
      <c r="H69" s="197"/>
      <c r="I69" s="197">
        <v>362</v>
      </c>
      <c r="J69" s="208">
        <v>364</v>
      </c>
      <c r="K69" s="199"/>
      <c r="L69" s="198">
        <v>390</v>
      </c>
      <c r="M69" s="194"/>
      <c r="N69" s="200">
        <v>395</v>
      </c>
      <c r="O69" s="200">
        <v>0</v>
      </c>
      <c r="P69" s="200"/>
      <c r="Q69" s="201">
        <v>428</v>
      </c>
      <c r="R69" s="202">
        <v>0</v>
      </c>
      <c r="S69" s="201"/>
      <c r="T69" s="203">
        <v>464</v>
      </c>
      <c r="U69" s="203">
        <v>0</v>
      </c>
      <c r="V69" s="203"/>
      <c r="W69" s="207">
        <v>503</v>
      </c>
      <c r="X69" s="207"/>
      <c r="Y69" s="207">
        <v>529</v>
      </c>
      <c r="Z69" s="194">
        <v>545</v>
      </c>
      <c r="AA69" s="194"/>
      <c r="AB69" s="205">
        <v>571</v>
      </c>
      <c r="AC69" s="197">
        <v>591</v>
      </c>
      <c r="AD69" s="197"/>
      <c r="AE69" s="206">
        <v>617</v>
      </c>
    </row>
    <row r="70" spans="1:31" ht="12.75" customHeight="1">
      <c r="A70" s="193">
        <v>62</v>
      </c>
      <c r="B70" s="194">
        <v>210310</v>
      </c>
      <c r="C70" s="195" t="s">
        <v>175</v>
      </c>
      <c r="D70" s="196">
        <v>477</v>
      </c>
      <c r="E70" s="196"/>
      <c r="F70" s="196"/>
      <c r="G70" s="212">
        <v>517</v>
      </c>
      <c r="H70" s="197"/>
      <c r="I70" s="197"/>
      <c r="J70" s="199"/>
      <c r="K70" s="199"/>
      <c r="L70" s="199"/>
      <c r="M70" s="194"/>
      <c r="N70" s="200">
        <v>0</v>
      </c>
      <c r="O70" s="200">
        <v>0</v>
      </c>
      <c r="P70" s="200"/>
      <c r="Q70" s="201">
        <v>0</v>
      </c>
      <c r="R70" s="202">
        <v>0</v>
      </c>
      <c r="S70" s="201"/>
      <c r="T70" s="203">
        <v>0</v>
      </c>
      <c r="U70" s="203">
        <v>0</v>
      </c>
      <c r="V70" s="203"/>
      <c r="W70" s="207" t="s">
        <v>409</v>
      </c>
      <c r="X70" s="207"/>
      <c r="Y70" s="207" t="s">
        <v>409</v>
      </c>
      <c r="Z70" s="194">
        <v>0</v>
      </c>
      <c r="AA70" s="194"/>
      <c r="AB70" s="205">
        <v>0</v>
      </c>
      <c r="AC70" s="197" t="s">
        <v>410</v>
      </c>
      <c r="AD70" s="197"/>
      <c r="AE70" s="206"/>
    </row>
    <row r="71" spans="1:31" ht="12.75" customHeight="1">
      <c r="A71" s="179">
        <v>63</v>
      </c>
      <c r="B71" s="194">
        <v>210320</v>
      </c>
      <c r="C71" s="195" t="s">
        <v>176</v>
      </c>
      <c r="D71" s="196">
        <v>510</v>
      </c>
      <c r="E71" s="196"/>
      <c r="F71" s="196"/>
      <c r="G71" s="212">
        <v>553</v>
      </c>
      <c r="H71" s="197"/>
      <c r="I71" s="197"/>
      <c r="J71" s="199"/>
      <c r="K71" s="199"/>
      <c r="L71" s="199"/>
      <c r="M71" s="194"/>
      <c r="N71" s="200">
        <v>608</v>
      </c>
      <c r="O71" s="200">
        <v>0</v>
      </c>
      <c r="P71" s="200"/>
      <c r="Q71" s="201">
        <v>659</v>
      </c>
      <c r="R71" s="202">
        <v>0</v>
      </c>
      <c r="S71" s="201"/>
      <c r="T71" s="203">
        <v>714</v>
      </c>
      <c r="U71" s="203">
        <v>0</v>
      </c>
      <c r="V71" s="203"/>
      <c r="W71" s="207" t="s">
        <v>409</v>
      </c>
      <c r="X71" s="207"/>
      <c r="Y71" s="207" t="s">
        <v>409</v>
      </c>
      <c r="Z71" s="194">
        <v>0</v>
      </c>
      <c r="AA71" s="194"/>
      <c r="AB71" s="205">
        <v>0</v>
      </c>
      <c r="AC71" s="197" t="s">
        <v>410</v>
      </c>
      <c r="AD71" s="197"/>
      <c r="AE71" s="206"/>
    </row>
    <row r="72" spans="1:31" ht="12.75" customHeight="1">
      <c r="A72" s="193">
        <v>64</v>
      </c>
      <c r="B72" s="194">
        <v>61016</v>
      </c>
      <c r="C72" s="195" t="s">
        <v>177</v>
      </c>
      <c r="D72" s="196">
        <v>302</v>
      </c>
      <c r="E72" s="196"/>
      <c r="F72" s="196">
        <v>327</v>
      </c>
      <c r="G72" s="197">
        <v>328</v>
      </c>
      <c r="H72" s="197"/>
      <c r="I72" s="197">
        <v>353</v>
      </c>
      <c r="J72" s="208">
        <v>356</v>
      </c>
      <c r="K72" s="199"/>
      <c r="L72" s="198">
        <v>381</v>
      </c>
      <c r="M72" s="194"/>
      <c r="N72" s="200">
        <v>386</v>
      </c>
      <c r="O72" s="200">
        <v>0</v>
      </c>
      <c r="P72" s="200"/>
      <c r="Q72" s="201">
        <v>419</v>
      </c>
      <c r="R72" s="202">
        <v>0</v>
      </c>
      <c r="S72" s="201"/>
      <c r="T72" s="203">
        <v>454</v>
      </c>
      <c r="U72" s="203">
        <v>0</v>
      </c>
      <c r="V72" s="203"/>
      <c r="W72" s="207">
        <v>492</v>
      </c>
      <c r="X72" s="207"/>
      <c r="Y72" s="207">
        <v>517</v>
      </c>
      <c r="Z72" s="194">
        <v>533</v>
      </c>
      <c r="AA72" s="194"/>
      <c r="AB72" s="205">
        <v>558</v>
      </c>
      <c r="AC72" s="197">
        <v>578</v>
      </c>
      <c r="AD72" s="197"/>
      <c r="AE72" s="206">
        <v>603</v>
      </c>
    </row>
    <row r="73" spans="1:31" ht="12.75" customHeight="1">
      <c r="A73" s="179">
        <v>65</v>
      </c>
      <c r="B73" s="194">
        <v>134016</v>
      </c>
      <c r="C73" s="195" t="s">
        <v>178</v>
      </c>
      <c r="D73" s="196">
        <v>302</v>
      </c>
      <c r="E73" s="196"/>
      <c r="F73" s="196">
        <v>327</v>
      </c>
      <c r="G73" s="197">
        <v>328</v>
      </c>
      <c r="H73" s="197"/>
      <c r="I73" s="197">
        <v>353</v>
      </c>
      <c r="J73" s="208">
        <v>356</v>
      </c>
      <c r="K73" s="199"/>
      <c r="L73" s="198">
        <v>381</v>
      </c>
      <c r="M73" s="194"/>
      <c r="N73" s="200">
        <v>386</v>
      </c>
      <c r="O73" s="200">
        <v>0</v>
      </c>
      <c r="P73" s="200"/>
      <c r="Q73" s="201">
        <v>419</v>
      </c>
      <c r="R73" s="202">
        <v>0</v>
      </c>
      <c r="S73" s="201"/>
      <c r="T73" s="203">
        <v>454</v>
      </c>
      <c r="U73" s="203">
        <v>0</v>
      </c>
      <c r="V73" s="203"/>
      <c r="W73" s="207">
        <v>492</v>
      </c>
      <c r="X73" s="207"/>
      <c r="Y73" s="207">
        <v>517</v>
      </c>
      <c r="Z73" s="194">
        <v>533</v>
      </c>
      <c r="AA73" s="194"/>
      <c r="AB73" s="205">
        <v>558</v>
      </c>
      <c r="AC73" s="197">
        <v>578</v>
      </c>
      <c r="AD73" s="197"/>
      <c r="AE73" s="206">
        <v>603</v>
      </c>
    </row>
    <row r="74" spans="1:31" ht="12.75" customHeight="1">
      <c r="A74" s="193">
        <v>66</v>
      </c>
      <c r="B74" s="194">
        <v>52526</v>
      </c>
      <c r="C74" s="195" t="s">
        <v>179</v>
      </c>
      <c r="D74" s="196">
        <v>537</v>
      </c>
      <c r="E74" s="196"/>
      <c r="F74" s="196">
        <v>582</v>
      </c>
      <c r="G74" s="197">
        <v>582</v>
      </c>
      <c r="H74" s="197"/>
      <c r="I74" s="197">
        <v>627</v>
      </c>
      <c r="J74" s="208">
        <v>631</v>
      </c>
      <c r="K74" s="199"/>
      <c r="L74" s="198">
        <v>676</v>
      </c>
      <c r="M74" s="194"/>
      <c r="N74" s="200">
        <v>684</v>
      </c>
      <c r="O74" s="200">
        <v>0</v>
      </c>
      <c r="P74" s="200"/>
      <c r="Q74" s="201">
        <v>741</v>
      </c>
      <c r="R74" s="202">
        <v>0</v>
      </c>
      <c r="S74" s="201"/>
      <c r="T74" s="203">
        <v>803</v>
      </c>
      <c r="U74" s="203">
        <v>0</v>
      </c>
      <c r="V74" s="203"/>
      <c r="W74" s="207">
        <v>870</v>
      </c>
      <c r="X74" s="207"/>
      <c r="Y74" s="207">
        <v>915</v>
      </c>
      <c r="Z74" s="194">
        <v>943</v>
      </c>
      <c r="AA74" s="194"/>
      <c r="AB74" s="205">
        <v>988</v>
      </c>
      <c r="AC74" s="197">
        <v>1022</v>
      </c>
      <c r="AD74" s="197"/>
      <c r="AE74" s="206">
        <v>1067</v>
      </c>
    </row>
    <row r="75" spans="1:31" ht="12.75" customHeight="1">
      <c r="A75" s="179">
        <v>67</v>
      </c>
      <c r="B75" s="194">
        <v>41036</v>
      </c>
      <c r="C75" s="195" t="s">
        <v>180</v>
      </c>
      <c r="D75" s="196">
        <v>1222</v>
      </c>
      <c r="E75" s="196"/>
      <c r="F75" s="196">
        <v>1325</v>
      </c>
      <c r="G75" s="197">
        <v>1324</v>
      </c>
      <c r="H75" s="197"/>
      <c r="I75" s="197">
        <v>1427</v>
      </c>
      <c r="J75" s="208">
        <v>1435</v>
      </c>
      <c r="K75" s="199"/>
      <c r="L75" s="198">
        <v>1538</v>
      </c>
      <c r="M75" s="194"/>
      <c r="N75" s="200">
        <v>0</v>
      </c>
      <c r="O75" s="200">
        <v>0</v>
      </c>
      <c r="P75" s="200"/>
      <c r="Q75" s="201">
        <v>1435</v>
      </c>
      <c r="R75" s="202">
        <v>0</v>
      </c>
      <c r="S75" s="201"/>
      <c r="T75" s="203">
        <v>1647</v>
      </c>
      <c r="U75" s="203">
        <v>0</v>
      </c>
      <c r="V75" s="203"/>
      <c r="W75" s="207" t="s">
        <v>409</v>
      </c>
      <c r="X75" s="207"/>
      <c r="Y75" s="207" t="s">
        <v>409</v>
      </c>
      <c r="Z75" s="194">
        <v>1435</v>
      </c>
      <c r="AA75" s="194"/>
      <c r="AB75" s="205">
        <v>1538</v>
      </c>
      <c r="AC75" s="197">
        <v>2555</v>
      </c>
      <c r="AD75" s="197"/>
      <c r="AE75" s="206">
        <v>2555</v>
      </c>
    </row>
    <row r="76" spans="1:31" ht="12.75" customHeight="1">
      <c r="A76" s="193">
        <v>68</v>
      </c>
      <c r="B76" s="194">
        <v>41038</v>
      </c>
      <c r="C76" s="195" t="s">
        <v>180</v>
      </c>
      <c r="D76" s="196"/>
      <c r="E76" s="196"/>
      <c r="F76" s="196"/>
      <c r="G76" s="197"/>
      <c r="H76" s="197"/>
      <c r="I76" s="197"/>
      <c r="J76" s="199">
        <v>1578</v>
      </c>
      <c r="K76" s="199"/>
      <c r="L76" s="199">
        <v>1578</v>
      </c>
      <c r="M76" s="194"/>
      <c r="N76" s="200">
        <v>1710</v>
      </c>
      <c r="O76" s="200">
        <v>0</v>
      </c>
      <c r="P76" s="200"/>
      <c r="Q76" s="201">
        <v>1853</v>
      </c>
      <c r="R76" s="202">
        <v>0</v>
      </c>
      <c r="S76" s="201"/>
      <c r="T76" s="203">
        <v>2008</v>
      </c>
      <c r="U76" s="203">
        <v>0</v>
      </c>
      <c r="V76" s="203"/>
      <c r="W76" s="207">
        <v>2176</v>
      </c>
      <c r="X76" s="207"/>
      <c r="Y76" s="207">
        <v>2176</v>
      </c>
      <c r="Z76" s="194">
        <v>2358</v>
      </c>
      <c r="AA76" s="194"/>
      <c r="AB76" s="205">
        <v>2358</v>
      </c>
      <c r="AC76" s="197">
        <v>2555</v>
      </c>
      <c r="AD76" s="197"/>
      <c r="AE76" s="206">
        <v>2555</v>
      </c>
    </row>
    <row r="77" spans="1:31" ht="12.75" customHeight="1">
      <c r="A77" s="179">
        <v>69</v>
      </c>
      <c r="B77" s="194">
        <v>132516</v>
      </c>
      <c r="C77" s="195" t="s">
        <v>181</v>
      </c>
      <c r="D77" s="196">
        <v>310</v>
      </c>
      <c r="E77" s="196"/>
      <c r="F77" s="196">
        <v>336</v>
      </c>
      <c r="G77" s="197">
        <v>336</v>
      </c>
      <c r="H77" s="197"/>
      <c r="I77" s="197">
        <v>362</v>
      </c>
      <c r="J77" s="208">
        <v>364</v>
      </c>
      <c r="K77" s="199"/>
      <c r="L77" s="198">
        <v>390</v>
      </c>
      <c r="M77" s="194" t="s">
        <v>411</v>
      </c>
      <c r="N77" s="200">
        <v>395</v>
      </c>
      <c r="O77" s="200">
        <v>0</v>
      </c>
      <c r="P77" s="200"/>
      <c r="Q77" s="201">
        <v>428</v>
      </c>
      <c r="R77" s="202">
        <v>0</v>
      </c>
      <c r="S77" s="201"/>
      <c r="T77" s="203">
        <v>464</v>
      </c>
      <c r="U77" s="203">
        <v>0</v>
      </c>
      <c r="V77" s="203"/>
      <c r="W77" s="207">
        <v>503</v>
      </c>
      <c r="X77" s="207"/>
      <c r="Y77" s="207">
        <v>529</v>
      </c>
      <c r="Z77" s="194">
        <v>545</v>
      </c>
      <c r="AA77" s="194"/>
      <c r="AB77" s="205">
        <v>571</v>
      </c>
      <c r="AC77" s="197">
        <v>591</v>
      </c>
      <c r="AD77" s="197"/>
      <c r="AE77" s="206">
        <v>617</v>
      </c>
    </row>
    <row r="78" spans="1:31" ht="12.75" customHeight="1">
      <c r="A78" s="193">
        <v>70</v>
      </c>
      <c r="B78" s="194">
        <v>132517</v>
      </c>
      <c r="C78" s="195" t="s">
        <v>182</v>
      </c>
      <c r="D78" s="196">
        <v>316</v>
      </c>
      <c r="E78" s="196"/>
      <c r="F78" s="196">
        <v>342</v>
      </c>
      <c r="G78" s="197">
        <v>343</v>
      </c>
      <c r="H78" s="197"/>
      <c r="I78" s="197">
        <v>369</v>
      </c>
      <c r="J78" s="208">
        <v>372</v>
      </c>
      <c r="K78" s="199"/>
      <c r="L78" s="198">
        <v>398</v>
      </c>
      <c r="M78" s="194"/>
      <c r="N78" s="200">
        <v>403</v>
      </c>
      <c r="O78" s="200">
        <v>0</v>
      </c>
      <c r="P78" s="200"/>
      <c r="Q78" s="201">
        <v>437</v>
      </c>
      <c r="R78" s="202">
        <v>0</v>
      </c>
      <c r="S78" s="201"/>
      <c r="T78" s="203">
        <v>474</v>
      </c>
      <c r="U78" s="203">
        <v>0</v>
      </c>
      <c r="V78" s="203"/>
      <c r="W78" s="207">
        <v>514</v>
      </c>
      <c r="X78" s="207"/>
      <c r="Y78" s="207">
        <v>540</v>
      </c>
      <c r="Z78" s="194">
        <v>557</v>
      </c>
      <c r="AA78" s="194"/>
      <c r="AB78" s="205">
        <v>583</v>
      </c>
      <c r="AC78" s="197">
        <v>604</v>
      </c>
      <c r="AD78" s="197"/>
      <c r="AE78" s="206">
        <v>630</v>
      </c>
    </row>
    <row r="79" spans="1:31" ht="12.75" customHeight="1">
      <c r="A79" s="179">
        <v>71</v>
      </c>
      <c r="B79" s="194">
        <v>12136</v>
      </c>
      <c r="C79" s="195" t="s">
        <v>183</v>
      </c>
      <c r="D79" s="196">
        <v>1554</v>
      </c>
      <c r="E79" s="196"/>
      <c r="F79" s="196">
        <v>1554</v>
      </c>
      <c r="G79" s="197">
        <v>1684</v>
      </c>
      <c r="H79" s="197"/>
      <c r="I79" s="197">
        <v>1684</v>
      </c>
      <c r="J79" s="208">
        <v>1825</v>
      </c>
      <c r="K79" s="199"/>
      <c r="L79" s="198">
        <v>1825</v>
      </c>
      <c r="M79" s="194"/>
      <c r="N79" s="200">
        <v>1978</v>
      </c>
      <c r="O79" s="200">
        <v>0</v>
      </c>
      <c r="P79" s="200"/>
      <c r="Q79" s="201">
        <v>2143</v>
      </c>
      <c r="R79" s="202">
        <v>0</v>
      </c>
      <c r="S79" s="201"/>
      <c r="T79" s="203">
        <v>2322</v>
      </c>
      <c r="U79" s="203">
        <v>0</v>
      </c>
      <c r="V79" s="203"/>
      <c r="W79" s="207">
        <v>2516</v>
      </c>
      <c r="X79" s="207"/>
      <c r="Y79" s="207">
        <v>2516</v>
      </c>
      <c r="Z79" s="194">
        <v>2726</v>
      </c>
      <c r="AA79" s="194"/>
      <c r="AB79" s="205">
        <v>2726</v>
      </c>
      <c r="AC79" s="197">
        <v>2954</v>
      </c>
      <c r="AD79" s="197"/>
      <c r="AE79" s="206">
        <v>2954</v>
      </c>
    </row>
    <row r="80" spans="1:31" ht="12.75" customHeight="1">
      <c r="A80" s="193">
        <v>72</v>
      </c>
      <c r="B80" s="194">
        <v>40520</v>
      </c>
      <c r="C80" s="209" t="s">
        <v>184</v>
      </c>
      <c r="D80" s="196"/>
      <c r="E80" s="196"/>
      <c r="F80" s="196"/>
      <c r="G80" s="197">
        <v>905</v>
      </c>
      <c r="H80" s="197"/>
      <c r="I80" s="197">
        <v>975</v>
      </c>
      <c r="J80" s="208">
        <v>981</v>
      </c>
      <c r="K80" s="199"/>
      <c r="L80" s="198">
        <v>1051</v>
      </c>
      <c r="M80" s="194"/>
      <c r="N80" s="200">
        <v>1063</v>
      </c>
      <c r="O80" s="200">
        <v>0</v>
      </c>
      <c r="P80" s="200"/>
      <c r="Q80" s="201">
        <v>1152</v>
      </c>
      <c r="R80" s="202">
        <v>0</v>
      </c>
      <c r="S80" s="201"/>
      <c r="T80" s="203">
        <v>1248</v>
      </c>
      <c r="U80" s="203">
        <v>0</v>
      </c>
      <c r="V80" s="203"/>
      <c r="W80" s="207">
        <v>1352</v>
      </c>
      <c r="X80" s="207"/>
      <c r="Y80" s="207">
        <v>1422</v>
      </c>
      <c r="Z80" s="194">
        <v>1465</v>
      </c>
      <c r="AA80" s="194"/>
      <c r="AB80" s="205">
        <v>1535</v>
      </c>
      <c r="AC80" s="197">
        <v>1588</v>
      </c>
      <c r="AD80" s="197"/>
      <c r="AE80" s="206">
        <v>1658</v>
      </c>
    </row>
    <row r="81" spans="1:31" ht="12.75" customHeight="1">
      <c r="A81" s="179">
        <v>73</v>
      </c>
      <c r="B81" s="194">
        <v>40526</v>
      </c>
      <c r="C81" s="195" t="s">
        <v>185</v>
      </c>
      <c r="D81" s="196">
        <v>1222</v>
      </c>
      <c r="E81" s="196"/>
      <c r="F81" s="196">
        <v>1325</v>
      </c>
      <c r="G81" s="197">
        <v>1324</v>
      </c>
      <c r="H81" s="197"/>
      <c r="I81" s="197">
        <v>1427</v>
      </c>
      <c r="J81" s="208">
        <v>1435</v>
      </c>
      <c r="K81" s="199"/>
      <c r="L81" s="198">
        <v>1538</v>
      </c>
      <c r="M81" s="194"/>
      <c r="N81" s="200">
        <v>0</v>
      </c>
      <c r="O81" s="200">
        <v>0</v>
      </c>
      <c r="P81" s="200"/>
      <c r="Q81" s="201">
        <v>1435</v>
      </c>
      <c r="R81" s="202">
        <v>0</v>
      </c>
      <c r="S81" s="201"/>
      <c r="T81" s="203">
        <v>1647</v>
      </c>
      <c r="U81" s="203">
        <v>0</v>
      </c>
      <c r="V81" s="203"/>
      <c r="W81" s="207" t="s">
        <v>409</v>
      </c>
      <c r="X81" s="207"/>
      <c r="Y81" s="207" t="s">
        <v>409</v>
      </c>
      <c r="Z81" s="194">
        <v>1435</v>
      </c>
      <c r="AA81" s="194"/>
      <c r="AB81" s="205">
        <v>1538</v>
      </c>
      <c r="AC81" s="197">
        <v>2555</v>
      </c>
      <c r="AD81" s="197"/>
      <c r="AE81" s="206">
        <v>2555</v>
      </c>
    </row>
    <row r="82" spans="1:31" ht="12.75" customHeight="1">
      <c r="A82" s="193">
        <v>74</v>
      </c>
      <c r="B82" s="194">
        <v>40528</v>
      </c>
      <c r="C82" s="195" t="s">
        <v>185</v>
      </c>
      <c r="D82" s="196"/>
      <c r="E82" s="196"/>
      <c r="F82" s="196"/>
      <c r="G82" s="197"/>
      <c r="H82" s="197"/>
      <c r="I82" s="197"/>
      <c r="J82" s="199">
        <v>1578</v>
      </c>
      <c r="K82" s="199"/>
      <c r="L82" s="199">
        <v>1578</v>
      </c>
      <c r="M82" s="194" t="s">
        <v>411</v>
      </c>
      <c r="N82" s="200">
        <v>1710</v>
      </c>
      <c r="O82" s="200">
        <v>0</v>
      </c>
      <c r="P82" s="200"/>
      <c r="Q82" s="201">
        <v>1853</v>
      </c>
      <c r="R82" s="202">
        <v>0</v>
      </c>
      <c r="S82" s="201"/>
      <c r="T82" s="203">
        <v>2008</v>
      </c>
      <c r="U82" s="203">
        <v>0</v>
      </c>
      <c r="V82" s="203"/>
      <c r="W82" s="207">
        <v>2176</v>
      </c>
      <c r="X82" s="207"/>
      <c r="Y82" s="207">
        <v>2176</v>
      </c>
      <c r="Z82" s="194">
        <v>2358</v>
      </c>
      <c r="AA82" s="194"/>
      <c r="AB82" s="205">
        <v>2358</v>
      </c>
      <c r="AC82" s="197">
        <v>2555</v>
      </c>
      <c r="AD82" s="197"/>
      <c r="AE82" s="206">
        <v>2555</v>
      </c>
    </row>
    <row r="83" spans="1:31" ht="12.75" customHeight="1">
      <c r="A83" s="179">
        <v>75</v>
      </c>
      <c r="B83" s="194">
        <v>40517</v>
      </c>
      <c r="C83" s="195" t="s">
        <v>186</v>
      </c>
      <c r="D83" s="196">
        <v>441</v>
      </c>
      <c r="E83" s="196"/>
      <c r="F83" s="196">
        <v>478</v>
      </c>
      <c r="G83" s="197">
        <v>478</v>
      </c>
      <c r="H83" s="197"/>
      <c r="I83" s="197">
        <v>515</v>
      </c>
      <c r="J83" s="208">
        <v>518</v>
      </c>
      <c r="K83" s="199"/>
      <c r="L83" s="198">
        <v>555</v>
      </c>
      <c r="M83" s="194"/>
      <c r="N83" s="200">
        <v>562</v>
      </c>
      <c r="O83" s="200">
        <v>0</v>
      </c>
      <c r="P83" s="200"/>
      <c r="Q83" s="201">
        <v>609</v>
      </c>
      <c r="R83" s="202">
        <v>0</v>
      </c>
      <c r="S83" s="201"/>
      <c r="T83" s="203">
        <v>660</v>
      </c>
      <c r="U83" s="203">
        <v>0</v>
      </c>
      <c r="V83" s="203"/>
      <c r="W83" s="207">
        <v>715</v>
      </c>
      <c r="X83" s="207"/>
      <c r="Y83" s="207">
        <v>752</v>
      </c>
      <c r="Z83" s="194">
        <v>775</v>
      </c>
      <c r="AA83" s="194"/>
      <c r="AB83" s="205">
        <v>812</v>
      </c>
      <c r="AC83" s="197">
        <v>840</v>
      </c>
      <c r="AD83" s="197"/>
      <c r="AE83" s="206">
        <v>877</v>
      </c>
    </row>
    <row r="84" spans="1:31" ht="12.75" customHeight="1">
      <c r="A84" s="193">
        <v>76</v>
      </c>
      <c r="B84" s="194">
        <v>40518</v>
      </c>
      <c r="C84" s="195" t="s">
        <v>187</v>
      </c>
      <c r="D84" s="196">
        <v>537</v>
      </c>
      <c r="E84" s="196"/>
      <c r="F84" s="196">
        <v>582</v>
      </c>
      <c r="G84" s="197">
        <v>582</v>
      </c>
      <c r="H84" s="197"/>
      <c r="I84" s="197">
        <v>627</v>
      </c>
      <c r="J84" s="208">
        <v>631</v>
      </c>
      <c r="K84" s="199"/>
      <c r="L84" s="198">
        <v>676</v>
      </c>
      <c r="M84" s="194"/>
      <c r="N84" s="200">
        <v>684</v>
      </c>
      <c r="O84" s="200">
        <v>0</v>
      </c>
      <c r="P84" s="200"/>
      <c r="Q84" s="201">
        <v>741</v>
      </c>
      <c r="R84" s="202">
        <v>0</v>
      </c>
      <c r="S84" s="201"/>
      <c r="T84" s="203">
        <v>803</v>
      </c>
      <c r="U84" s="203">
        <v>0</v>
      </c>
      <c r="V84" s="203"/>
      <c r="W84" s="207">
        <v>870</v>
      </c>
      <c r="X84" s="207"/>
      <c r="Y84" s="207">
        <v>915</v>
      </c>
      <c r="Z84" s="194">
        <v>943</v>
      </c>
      <c r="AA84" s="194"/>
      <c r="AB84" s="205">
        <v>988</v>
      </c>
      <c r="AC84" s="197">
        <v>1022</v>
      </c>
      <c r="AD84" s="197"/>
      <c r="AE84" s="206">
        <v>1067</v>
      </c>
    </row>
    <row r="85" spans="1:31" ht="12.75" customHeight="1">
      <c r="A85" s="179">
        <v>77</v>
      </c>
      <c r="B85" s="194">
        <v>43526</v>
      </c>
      <c r="C85" s="195" t="s">
        <v>188</v>
      </c>
      <c r="D85" s="196">
        <v>984</v>
      </c>
      <c r="E85" s="196"/>
      <c r="F85" s="196">
        <v>1067</v>
      </c>
      <c r="G85" s="197">
        <v>1066</v>
      </c>
      <c r="H85" s="197"/>
      <c r="I85" s="197">
        <v>1149</v>
      </c>
      <c r="J85" s="208">
        <v>1155</v>
      </c>
      <c r="K85" s="199"/>
      <c r="L85" s="198">
        <v>1238</v>
      </c>
      <c r="M85" s="194"/>
      <c r="N85" s="200">
        <v>1252</v>
      </c>
      <c r="O85" s="200">
        <v>0</v>
      </c>
      <c r="P85" s="200"/>
      <c r="Q85" s="201">
        <v>1357</v>
      </c>
      <c r="R85" s="202">
        <v>0</v>
      </c>
      <c r="S85" s="201"/>
      <c r="T85" s="203">
        <v>1471</v>
      </c>
      <c r="U85" s="203">
        <v>0</v>
      </c>
      <c r="V85" s="203"/>
      <c r="W85" s="207">
        <v>1594</v>
      </c>
      <c r="X85" s="207"/>
      <c r="Y85" s="207">
        <v>1677</v>
      </c>
      <c r="Z85" s="194">
        <v>1727</v>
      </c>
      <c r="AA85" s="194"/>
      <c r="AB85" s="205">
        <v>1810</v>
      </c>
      <c r="AC85" s="197">
        <v>1871</v>
      </c>
      <c r="AD85" s="197"/>
      <c r="AE85" s="206">
        <v>1954</v>
      </c>
    </row>
    <row r="86" spans="1:31" ht="12.75" customHeight="1">
      <c r="A86" s="193">
        <v>78</v>
      </c>
      <c r="B86" s="194">
        <v>31031</v>
      </c>
      <c r="C86" s="195" t="s">
        <v>189</v>
      </c>
      <c r="D86" s="196">
        <v>984</v>
      </c>
      <c r="E86" s="196"/>
      <c r="F86" s="196">
        <v>1067</v>
      </c>
      <c r="G86" s="197">
        <v>1066</v>
      </c>
      <c r="H86" s="197"/>
      <c r="I86" s="197">
        <v>1149</v>
      </c>
      <c r="J86" s="208">
        <v>1155</v>
      </c>
      <c r="K86" s="199"/>
      <c r="L86" s="198">
        <v>1238</v>
      </c>
      <c r="M86" s="194"/>
      <c r="N86" s="200">
        <v>1252</v>
      </c>
      <c r="O86" s="200">
        <v>0</v>
      </c>
      <c r="P86" s="200"/>
      <c r="Q86" s="201">
        <v>1357</v>
      </c>
      <c r="R86" s="202">
        <v>0</v>
      </c>
      <c r="S86" s="201"/>
      <c r="T86" s="203">
        <v>1471</v>
      </c>
      <c r="U86" s="203">
        <v>0</v>
      </c>
      <c r="V86" s="203"/>
      <c r="W86" s="207">
        <v>1594</v>
      </c>
      <c r="X86" s="207"/>
      <c r="Y86" s="207">
        <v>1677</v>
      </c>
      <c r="Z86" s="194">
        <v>1727</v>
      </c>
      <c r="AA86" s="194"/>
      <c r="AB86" s="205">
        <v>1810</v>
      </c>
      <c r="AC86" s="197">
        <v>1871</v>
      </c>
      <c r="AD86" s="197"/>
      <c r="AE86" s="206">
        <v>1954</v>
      </c>
    </row>
    <row r="87" spans="1:31" ht="12.75" customHeight="1">
      <c r="A87" s="179">
        <v>79</v>
      </c>
      <c r="B87" s="194">
        <v>73016</v>
      </c>
      <c r="C87" s="195" t="s">
        <v>190</v>
      </c>
      <c r="D87" s="196">
        <v>579</v>
      </c>
      <c r="E87" s="196"/>
      <c r="F87" s="196">
        <v>628</v>
      </c>
      <c r="G87" s="197">
        <v>628</v>
      </c>
      <c r="H87" s="197"/>
      <c r="I87" s="197">
        <v>677</v>
      </c>
      <c r="J87" s="208">
        <v>681</v>
      </c>
      <c r="K87" s="199"/>
      <c r="L87" s="198">
        <v>730</v>
      </c>
      <c r="M87" s="194"/>
      <c r="N87" s="200">
        <v>738</v>
      </c>
      <c r="O87" s="200">
        <v>0</v>
      </c>
      <c r="P87" s="200"/>
      <c r="Q87" s="201">
        <v>800</v>
      </c>
      <c r="R87" s="202">
        <v>0</v>
      </c>
      <c r="S87" s="201"/>
      <c r="T87" s="203">
        <v>867</v>
      </c>
      <c r="U87" s="203">
        <v>0</v>
      </c>
      <c r="V87" s="203"/>
      <c r="W87" s="207">
        <v>940</v>
      </c>
      <c r="X87" s="207"/>
      <c r="Y87" s="207">
        <v>989</v>
      </c>
      <c r="Z87" s="194">
        <v>1019</v>
      </c>
      <c r="AA87" s="194"/>
      <c r="AB87" s="205">
        <v>1068</v>
      </c>
      <c r="AC87" s="197">
        <v>1104</v>
      </c>
      <c r="AD87" s="197"/>
      <c r="AE87" s="206">
        <v>1153</v>
      </c>
    </row>
    <row r="88" spans="1:31" ht="12.75" customHeight="1">
      <c r="A88" s="193">
        <v>80</v>
      </c>
      <c r="B88" s="194">
        <v>21036</v>
      </c>
      <c r="C88" s="195" t="s">
        <v>191</v>
      </c>
      <c r="D88" s="196">
        <v>537</v>
      </c>
      <c r="E88" s="196"/>
      <c r="F88" s="196">
        <v>582</v>
      </c>
      <c r="G88" s="197">
        <v>582</v>
      </c>
      <c r="H88" s="197"/>
      <c r="I88" s="197">
        <v>627</v>
      </c>
      <c r="J88" s="208">
        <v>631</v>
      </c>
      <c r="K88" s="199"/>
      <c r="L88" s="198">
        <v>676</v>
      </c>
      <c r="M88" s="194"/>
      <c r="N88" s="200">
        <v>684</v>
      </c>
      <c r="O88" s="200">
        <v>0</v>
      </c>
      <c r="P88" s="200"/>
      <c r="Q88" s="201">
        <v>741</v>
      </c>
      <c r="R88" s="202">
        <v>0</v>
      </c>
      <c r="S88" s="201"/>
      <c r="T88" s="203">
        <v>803</v>
      </c>
      <c r="U88" s="203">
        <v>0</v>
      </c>
      <c r="V88" s="203"/>
      <c r="W88" s="207">
        <v>870</v>
      </c>
      <c r="X88" s="207"/>
      <c r="Y88" s="207">
        <v>915</v>
      </c>
      <c r="Z88" s="194">
        <v>943</v>
      </c>
      <c r="AA88" s="194"/>
      <c r="AB88" s="205">
        <v>988</v>
      </c>
      <c r="AC88" s="197">
        <v>1022</v>
      </c>
      <c r="AD88" s="197"/>
      <c r="AE88" s="206">
        <v>1067</v>
      </c>
    </row>
    <row r="89" spans="1:31" ht="12.75" customHeight="1">
      <c r="A89" s="179">
        <v>81</v>
      </c>
      <c r="B89" s="194">
        <v>42521</v>
      </c>
      <c r="C89" s="195" t="s">
        <v>192</v>
      </c>
      <c r="D89" s="196">
        <v>984</v>
      </c>
      <c r="E89" s="196"/>
      <c r="F89" s="196">
        <v>1067</v>
      </c>
      <c r="G89" s="197">
        <v>1066</v>
      </c>
      <c r="H89" s="197"/>
      <c r="I89" s="197">
        <v>1149</v>
      </c>
      <c r="J89" s="208">
        <v>1155</v>
      </c>
      <c r="K89" s="199"/>
      <c r="L89" s="198">
        <v>1238</v>
      </c>
      <c r="M89" s="194"/>
      <c r="N89" s="200">
        <v>1252</v>
      </c>
      <c r="O89" s="200">
        <v>0</v>
      </c>
      <c r="P89" s="200"/>
      <c r="Q89" s="201">
        <v>1357</v>
      </c>
      <c r="R89" s="202">
        <v>0</v>
      </c>
      <c r="S89" s="201"/>
      <c r="T89" s="203">
        <v>1471</v>
      </c>
      <c r="U89" s="203">
        <v>0</v>
      </c>
      <c r="V89" s="203"/>
      <c r="W89" s="207">
        <v>1594</v>
      </c>
      <c r="X89" s="207"/>
      <c r="Y89" s="207">
        <v>1677</v>
      </c>
      <c r="Z89" s="194">
        <v>1727</v>
      </c>
      <c r="AA89" s="194"/>
      <c r="AB89" s="205">
        <v>1810</v>
      </c>
      <c r="AC89" s="197">
        <v>1871</v>
      </c>
      <c r="AD89" s="197"/>
      <c r="AE89" s="206">
        <v>1954</v>
      </c>
    </row>
    <row r="90" spans="1:31" ht="12.75" customHeight="1">
      <c r="A90" s="193">
        <v>82</v>
      </c>
      <c r="B90" s="194">
        <v>81021</v>
      </c>
      <c r="C90" s="195" t="s">
        <v>193</v>
      </c>
      <c r="D90" s="196">
        <v>1669</v>
      </c>
      <c r="E90" s="196"/>
      <c r="F90" s="196">
        <v>1669</v>
      </c>
      <c r="G90" s="197">
        <v>1809</v>
      </c>
      <c r="H90" s="197"/>
      <c r="I90" s="197">
        <v>1809</v>
      </c>
      <c r="J90" s="208">
        <v>1960</v>
      </c>
      <c r="K90" s="199"/>
      <c r="L90" s="198">
        <v>1960</v>
      </c>
      <c r="M90" s="194"/>
      <c r="N90" s="200">
        <v>2124</v>
      </c>
      <c r="O90" s="200">
        <v>0</v>
      </c>
      <c r="P90" s="200"/>
      <c r="Q90" s="201">
        <v>2301</v>
      </c>
      <c r="R90" s="202">
        <v>0</v>
      </c>
      <c r="S90" s="201"/>
      <c r="T90" s="203">
        <v>2493</v>
      </c>
      <c r="U90" s="203">
        <v>0</v>
      </c>
      <c r="V90" s="203"/>
      <c r="W90" s="207">
        <v>2701</v>
      </c>
      <c r="X90" s="207"/>
      <c r="Y90" s="207">
        <v>2701</v>
      </c>
      <c r="Z90" s="194">
        <v>2926</v>
      </c>
      <c r="AA90" s="194"/>
      <c r="AB90" s="205">
        <v>2926</v>
      </c>
      <c r="AC90" s="197">
        <v>3170</v>
      </c>
      <c r="AD90" s="197"/>
      <c r="AE90" s="206">
        <v>3170</v>
      </c>
    </row>
    <row r="91" spans="1:31" ht="12.75" customHeight="1">
      <c r="A91" s="179">
        <v>83</v>
      </c>
      <c r="B91" s="194">
        <v>62026</v>
      </c>
      <c r="C91" s="195" t="s">
        <v>194</v>
      </c>
      <c r="D91" s="196">
        <v>418</v>
      </c>
      <c r="E91" s="196"/>
      <c r="F91" s="196">
        <v>453</v>
      </c>
      <c r="G91" s="197">
        <v>453</v>
      </c>
      <c r="H91" s="197"/>
      <c r="I91" s="197">
        <v>488</v>
      </c>
      <c r="J91" s="208">
        <v>491</v>
      </c>
      <c r="K91" s="199"/>
      <c r="L91" s="198">
        <v>526</v>
      </c>
      <c r="M91" s="194"/>
      <c r="N91" s="200">
        <v>532</v>
      </c>
      <c r="O91" s="200">
        <v>0</v>
      </c>
      <c r="P91" s="200"/>
      <c r="Q91" s="201">
        <v>577</v>
      </c>
      <c r="R91" s="202">
        <v>0</v>
      </c>
      <c r="S91" s="201"/>
      <c r="T91" s="203">
        <v>626</v>
      </c>
      <c r="U91" s="203">
        <v>0</v>
      </c>
      <c r="V91" s="203"/>
      <c r="W91" s="207">
        <v>679</v>
      </c>
      <c r="X91" s="207"/>
      <c r="Y91" s="207">
        <v>714</v>
      </c>
      <c r="Z91" s="194">
        <v>736</v>
      </c>
      <c r="AA91" s="194"/>
      <c r="AB91" s="205">
        <v>771</v>
      </c>
      <c r="AC91" s="197">
        <v>798</v>
      </c>
      <c r="AD91" s="197"/>
      <c r="AE91" s="206">
        <v>833</v>
      </c>
    </row>
    <row r="92" spans="1:31" ht="12.75" customHeight="1">
      <c r="A92" s="193">
        <v>84</v>
      </c>
      <c r="B92" s="194">
        <v>42036</v>
      </c>
      <c r="C92" s="195" t="s">
        <v>195</v>
      </c>
      <c r="D92" s="196">
        <v>341</v>
      </c>
      <c r="E92" s="196"/>
      <c r="F92" s="196">
        <v>370</v>
      </c>
      <c r="G92" s="197">
        <v>370</v>
      </c>
      <c r="H92" s="197"/>
      <c r="I92" s="197">
        <v>399</v>
      </c>
      <c r="J92" s="208">
        <v>401</v>
      </c>
      <c r="K92" s="199"/>
      <c r="L92" s="198">
        <v>430</v>
      </c>
      <c r="M92" s="194"/>
      <c r="N92" s="200">
        <v>435</v>
      </c>
      <c r="O92" s="200">
        <v>0</v>
      </c>
      <c r="P92" s="200"/>
      <c r="Q92" s="201">
        <v>472</v>
      </c>
      <c r="R92" s="202">
        <v>0</v>
      </c>
      <c r="S92" s="201"/>
      <c r="T92" s="203">
        <v>512</v>
      </c>
      <c r="U92" s="203">
        <v>0</v>
      </c>
      <c r="V92" s="203"/>
      <c r="W92" s="207">
        <v>555</v>
      </c>
      <c r="X92" s="207"/>
      <c r="Y92" s="207">
        <v>584</v>
      </c>
      <c r="Z92" s="194">
        <v>602</v>
      </c>
      <c r="AA92" s="194"/>
      <c r="AB92" s="205">
        <v>631</v>
      </c>
      <c r="AC92" s="197">
        <v>653</v>
      </c>
      <c r="AD92" s="197"/>
      <c r="AE92" s="206">
        <v>682</v>
      </c>
    </row>
    <row r="93" spans="1:31" ht="12.75" customHeight="1">
      <c r="A93" s="179">
        <v>85</v>
      </c>
      <c r="B93" s="194">
        <v>32536</v>
      </c>
      <c r="C93" s="195" t="s">
        <v>196</v>
      </c>
      <c r="D93" s="196">
        <v>2086</v>
      </c>
      <c r="E93" s="196"/>
      <c r="F93" s="196">
        <v>2086</v>
      </c>
      <c r="G93" s="197">
        <v>2260</v>
      </c>
      <c r="H93" s="197"/>
      <c r="I93" s="197">
        <v>2260</v>
      </c>
      <c r="J93" s="208">
        <v>2449</v>
      </c>
      <c r="K93" s="199"/>
      <c r="L93" s="198">
        <v>2449</v>
      </c>
      <c r="M93" s="194"/>
      <c r="N93" s="200">
        <v>2654</v>
      </c>
      <c r="O93" s="200">
        <v>0</v>
      </c>
      <c r="P93" s="200"/>
      <c r="Q93" s="201">
        <v>2876</v>
      </c>
      <c r="R93" s="202">
        <v>0</v>
      </c>
      <c r="S93" s="201"/>
      <c r="T93" s="203">
        <v>3116</v>
      </c>
      <c r="U93" s="203">
        <v>0</v>
      </c>
      <c r="V93" s="203"/>
      <c r="W93" s="207">
        <v>3376</v>
      </c>
      <c r="X93" s="207"/>
      <c r="Y93" s="207">
        <v>3376</v>
      </c>
      <c r="Z93" s="194">
        <v>3658</v>
      </c>
      <c r="AA93" s="194"/>
      <c r="AB93" s="205">
        <v>3658</v>
      </c>
      <c r="AC93" s="197">
        <v>3963</v>
      </c>
      <c r="AD93" s="197"/>
      <c r="AE93" s="206">
        <v>3963</v>
      </c>
    </row>
    <row r="94" spans="1:31" ht="12.75" customHeight="1">
      <c r="A94" s="193">
        <v>86</v>
      </c>
      <c r="B94" s="194">
        <v>100526</v>
      </c>
      <c r="C94" s="195" t="s">
        <v>197</v>
      </c>
      <c r="D94" s="196">
        <v>441</v>
      </c>
      <c r="E94" s="196"/>
      <c r="F94" s="196">
        <v>478</v>
      </c>
      <c r="G94" s="197">
        <v>478</v>
      </c>
      <c r="H94" s="197"/>
      <c r="I94" s="197">
        <v>515</v>
      </c>
      <c r="J94" s="208">
        <v>518</v>
      </c>
      <c r="K94" s="199"/>
      <c r="L94" s="198">
        <v>555</v>
      </c>
      <c r="M94" s="194"/>
      <c r="N94" s="200">
        <v>562</v>
      </c>
      <c r="O94" s="200">
        <v>0</v>
      </c>
      <c r="P94" s="200"/>
      <c r="Q94" s="201">
        <v>609</v>
      </c>
      <c r="R94" s="202">
        <v>0</v>
      </c>
      <c r="S94" s="201"/>
      <c r="T94" s="203">
        <v>660</v>
      </c>
      <c r="U94" s="203">
        <v>0</v>
      </c>
      <c r="V94" s="203"/>
      <c r="W94" s="207">
        <v>715</v>
      </c>
      <c r="X94" s="207"/>
      <c r="Y94" s="207">
        <v>752</v>
      </c>
      <c r="Z94" s="194">
        <v>775</v>
      </c>
      <c r="AA94" s="194"/>
      <c r="AB94" s="205">
        <v>812</v>
      </c>
      <c r="AC94" s="197">
        <v>840</v>
      </c>
      <c r="AD94" s="197"/>
      <c r="AE94" s="206">
        <v>877</v>
      </c>
    </row>
    <row r="95" spans="1:31" ht="12.75" customHeight="1">
      <c r="A95" s="179">
        <v>87</v>
      </c>
      <c r="B95" s="194">
        <v>70522</v>
      </c>
      <c r="C95" s="195" t="s">
        <v>198</v>
      </c>
      <c r="D95" s="196">
        <v>441</v>
      </c>
      <c r="E95" s="196"/>
      <c r="F95" s="196">
        <v>478</v>
      </c>
      <c r="G95" s="197">
        <v>478</v>
      </c>
      <c r="H95" s="197"/>
      <c r="I95" s="197">
        <v>515</v>
      </c>
      <c r="J95" s="208">
        <v>518</v>
      </c>
      <c r="K95" s="199"/>
      <c r="L95" s="198">
        <v>555</v>
      </c>
      <c r="M95" s="194"/>
      <c r="N95" s="200">
        <v>562</v>
      </c>
      <c r="O95" s="200">
        <v>0</v>
      </c>
      <c r="P95" s="200"/>
      <c r="Q95" s="201">
        <v>609</v>
      </c>
      <c r="R95" s="202">
        <v>0</v>
      </c>
      <c r="S95" s="201"/>
      <c r="T95" s="203">
        <v>660</v>
      </c>
      <c r="U95" s="203">
        <v>0</v>
      </c>
      <c r="V95" s="203"/>
      <c r="W95" s="207">
        <v>715</v>
      </c>
      <c r="X95" s="207"/>
      <c r="Y95" s="207">
        <v>752</v>
      </c>
      <c r="Z95" s="194">
        <v>775</v>
      </c>
      <c r="AA95" s="194"/>
      <c r="AB95" s="205">
        <v>812</v>
      </c>
      <c r="AC95" s="197">
        <v>840</v>
      </c>
      <c r="AD95" s="197"/>
      <c r="AE95" s="206">
        <v>877</v>
      </c>
    </row>
    <row r="96" spans="1:31" ht="12.75" customHeight="1">
      <c r="A96" s="193">
        <v>88</v>
      </c>
      <c r="B96" s="194">
        <v>70521</v>
      </c>
      <c r="C96" s="195" t="s">
        <v>199</v>
      </c>
      <c r="D96" s="196">
        <v>501</v>
      </c>
      <c r="E96" s="196"/>
      <c r="F96" s="196">
        <v>543</v>
      </c>
      <c r="G96" s="197">
        <v>543</v>
      </c>
      <c r="H96" s="197"/>
      <c r="I96" s="197">
        <v>585</v>
      </c>
      <c r="J96" s="208">
        <v>589</v>
      </c>
      <c r="K96" s="199"/>
      <c r="L96" s="198">
        <v>631</v>
      </c>
      <c r="M96" s="194"/>
      <c r="N96" s="200">
        <v>639</v>
      </c>
      <c r="O96" s="200">
        <v>0</v>
      </c>
      <c r="P96" s="200"/>
      <c r="Q96" s="201">
        <v>693</v>
      </c>
      <c r="R96" s="202">
        <v>0</v>
      </c>
      <c r="S96" s="201"/>
      <c r="T96" s="203">
        <v>751</v>
      </c>
      <c r="U96" s="203">
        <v>0</v>
      </c>
      <c r="V96" s="203"/>
      <c r="W96" s="207">
        <v>814</v>
      </c>
      <c r="X96" s="207"/>
      <c r="Y96" s="207">
        <v>856</v>
      </c>
      <c r="Z96" s="194">
        <v>882</v>
      </c>
      <c r="AA96" s="194"/>
      <c r="AB96" s="205">
        <v>924</v>
      </c>
      <c r="AC96" s="197">
        <v>956</v>
      </c>
      <c r="AD96" s="197"/>
      <c r="AE96" s="206">
        <v>998</v>
      </c>
    </row>
    <row r="97" spans="1:31" ht="12.75" customHeight="1">
      <c r="A97" s="179">
        <v>89</v>
      </c>
      <c r="B97" s="194">
        <v>80531</v>
      </c>
      <c r="C97" s="195" t="s">
        <v>200</v>
      </c>
      <c r="D97" s="196">
        <v>1103</v>
      </c>
      <c r="E97" s="196"/>
      <c r="F97" s="196">
        <v>1196</v>
      </c>
      <c r="G97" s="197">
        <v>1195</v>
      </c>
      <c r="H97" s="197"/>
      <c r="I97" s="197">
        <v>1288</v>
      </c>
      <c r="J97" s="208">
        <v>1295</v>
      </c>
      <c r="K97" s="199"/>
      <c r="L97" s="198">
        <v>1388</v>
      </c>
      <c r="M97" s="194"/>
      <c r="N97" s="200">
        <v>1403</v>
      </c>
      <c r="O97" s="200">
        <v>0</v>
      </c>
      <c r="P97" s="200"/>
      <c r="Q97" s="201">
        <v>1520</v>
      </c>
      <c r="R97" s="202">
        <v>0</v>
      </c>
      <c r="S97" s="201"/>
      <c r="T97" s="203">
        <v>1647</v>
      </c>
      <c r="U97" s="203">
        <v>0</v>
      </c>
      <c r="V97" s="203"/>
      <c r="W97" s="207">
        <v>1785</v>
      </c>
      <c r="X97" s="207"/>
      <c r="Y97" s="207">
        <v>1878</v>
      </c>
      <c r="Z97" s="194">
        <v>1934</v>
      </c>
      <c r="AA97" s="194"/>
      <c r="AB97" s="205">
        <v>2027</v>
      </c>
      <c r="AC97" s="197">
        <v>2096</v>
      </c>
      <c r="AD97" s="197"/>
      <c r="AE97" s="206">
        <v>2189</v>
      </c>
    </row>
    <row r="98" spans="1:31" ht="12.75" customHeight="1">
      <c r="A98" s="193">
        <v>90</v>
      </c>
      <c r="B98" s="194">
        <v>12031</v>
      </c>
      <c r="C98" s="195" t="s">
        <v>201</v>
      </c>
      <c r="D98" s="196">
        <v>1669</v>
      </c>
      <c r="E98" s="196"/>
      <c r="F98" s="196">
        <v>1669</v>
      </c>
      <c r="G98" s="197">
        <v>1809</v>
      </c>
      <c r="H98" s="197"/>
      <c r="I98" s="197">
        <v>1809</v>
      </c>
      <c r="J98" s="208">
        <v>1960</v>
      </c>
      <c r="K98" s="199"/>
      <c r="L98" s="198">
        <v>1960</v>
      </c>
      <c r="M98" s="194"/>
      <c r="N98" s="200">
        <v>2124</v>
      </c>
      <c r="O98" s="200">
        <v>0</v>
      </c>
      <c r="P98" s="200"/>
      <c r="Q98" s="201">
        <v>2301</v>
      </c>
      <c r="R98" s="202">
        <v>0</v>
      </c>
      <c r="S98" s="201"/>
      <c r="T98" s="203">
        <v>2493</v>
      </c>
      <c r="U98" s="203">
        <v>0</v>
      </c>
      <c r="V98" s="203"/>
      <c r="W98" s="207">
        <v>2701</v>
      </c>
      <c r="X98" s="207"/>
      <c r="Y98" s="207">
        <v>2701</v>
      </c>
      <c r="Z98" s="194">
        <v>2926</v>
      </c>
      <c r="AA98" s="194"/>
      <c r="AB98" s="205">
        <v>2926</v>
      </c>
      <c r="AC98" s="197">
        <v>3170</v>
      </c>
      <c r="AD98" s="197"/>
      <c r="AE98" s="206">
        <v>3170</v>
      </c>
    </row>
    <row r="99" spans="1:31" ht="12.75" customHeight="1">
      <c r="A99" s="179">
        <v>91</v>
      </c>
      <c r="B99" s="194">
        <v>80532</v>
      </c>
      <c r="C99" s="195" t="s">
        <v>202</v>
      </c>
      <c r="D99" s="196">
        <v>1222</v>
      </c>
      <c r="E99" s="196"/>
      <c r="F99" s="196">
        <v>1325</v>
      </c>
      <c r="G99" s="197">
        <v>1324</v>
      </c>
      <c r="H99" s="197"/>
      <c r="I99" s="197">
        <v>1427</v>
      </c>
      <c r="J99" s="208">
        <v>2449</v>
      </c>
      <c r="K99" s="199"/>
      <c r="L99" s="198">
        <v>2449</v>
      </c>
      <c r="M99" s="194"/>
      <c r="N99" s="200">
        <v>1403</v>
      </c>
      <c r="O99" s="200">
        <v>0</v>
      </c>
      <c r="P99" s="200"/>
      <c r="Q99" s="201">
        <v>1685</v>
      </c>
      <c r="R99" s="202">
        <v>0</v>
      </c>
      <c r="S99" s="201"/>
      <c r="T99" s="203">
        <v>1826</v>
      </c>
      <c r="U99" s="203">
        <v>0</v>
      </c>
      <c r="V99" s="203"/>
      <c r="W99" s="207">
        <v>1979</v>
      </c>
      <c r="X99" s="207"/>
      <c r="Y99" s="207">
        <v>2082</v>
      </c>
      <c r="Z99" s="194">
        <v>2144</v>
      </c>
      <c r="AA99" s="194"/>
      <c r="AB99" s="205">
        <v>2144</v>
      </c>
      <c r="AC99" s="197">
        <v>2323</v>
      </c>
      <c r="AD99" s="197"/>
      <c r="AE99" s="206">
        <v>2323</v>
      </c>
    </row>
    <row r="100" spans="1:31" ht="12.75" customHeight="1">
      <c r="A100" s="193">
        <v>92</v>
      </c>
      <c r="B100" s="194">
        <v>32016</v>
      </c>
      <c r="C100" s="195" t="s">
        <v>203</v>
      </c>
      <c r="D100" s="196">
        <v>2086</v>
      </c>
      <c r="E100" s="196"/>
      <c r="F100" s="196">
        <v>2086</v>
      </c>
      <c r="G100" s="197">
        <v>2260</v>
      </c>
      <c r="H100" s="197"/>
      <c r="I100" s="197">
        <v>2260</v>
      </c>
      <c r="J100" s="208">
        <v>2449</v>
      </c>
      <c r="K100" s="199"/>
      <c r="L100" s="198">
        <v>2449</v>
      </c>
      <c r="M100" s="194"/>
      <c r="N100" s="200">
        <v>2654</v>
      </c>
      <c r="O100" s="200">
        <v>0</v>
      </c>
      <c r="P100" s="200"/>
      <c r="Q100" s="201">
        <v>2876</v>
      </c>
      <c r="R100" s="202">
        <v>0</v>
      </c>
      <c r="S100" s="201"/>
      <c r="T100" s="203">
        <v>3116</v>
      </c>
      <c r="U100" s="203">
        <v>0</v>
      </c>
      <c r="V100" s="203"/>
      <c r="W100" s="207">
        <v>3376</v>
      </c>
      <c r="X100" s="207"/>
      <c r="Y100" s="207">
        <v>3376</v>
      </c>
      <c r="Z100" s="194">
        <v>3658</v>
      </c>
      <c r="AA100" s="194"/>
      <c r="AB100" s="205">
        <v>3658</v>
      </c>
      <c r="AC100" s="197">
        <v>3963</v>
      </c>
      <c r="AD100" s="197"/>
      <c r="AE100" s="206">
        <v>3963</v>
      </c>
    </row>
    <row r="101" spans="1:31" ht="12.75" customHeight="1">
      <c r="A101" s="179">
        <v>93</v>
      </c>
      <c r="B101" s="194">
        <v>32021</v>
      </c>
      <c r="C101" s="195" t="s">
        <v>204</v>
      </c>
      <c r="D101" s="196">
        <v>2086</v>
      </c>
      <c r="E101" s="196"/>
      <c r="F101" s="196">
        <v>2086</v>
      </c>
      <c r="G101" s="197">
        <v>2260</v>
      </c>
      <c r="H101" s="197"/>
      <c r="I101" s="197">
        <v>2260</v>
      </c>
      <c r="J101" s="208">
        <v>631</v>
      </c>
      <c r="K101" s="199"/>
      <c r="L101" s="198">
        <v>676</v>
      </c>
      <c r="M101" s="194"/>
      <c r="N101" s="200">
        <v>2654</v>
      </c>
      <c r="O101" s="200">
        <v>0</v>
      </c>
      <c r="P101" s="200"/>
      <c r="Q101" s="201">
        <v>2876</v>
      </c>
      <c r="R101" s="202">
        <v>0</v>
      </c>
      <c r="S101" s="201"/>
      <c r="T101" s="203">
        <v>3116</v>
      </c>
      <c r="U101" s="203">
        <v>0</v>
      </c>
      <c r="V101" s="203"/>
      <c r="W101" s="207">
        <v>3376</v>
      </c>
      <c r="X101" s="207"/>
      <c r="Y101" s="207">
        <v>3376</v>
      </c>
      <c r="Z101" s="194">
        <v>3658</v>
      </c>
      <c r="AA101" s="194"/>
      <c r="AB101" s="205">
        <v>3658</v>
      </c>
      <c r="AC101" s="197">
        <v>3963</v>
      </c>
      <c r="AD101" s="197"/>
      <c r="AE101" s="206">
        <v>3963</v>
      </c>
    </row>
    <row r="102" spans="1:31" ht="12.75" customHeight="1">
      <c r="A102" s="193">
        <v>94</v>
      </c>
      <c r="B102" s="194">
        <v>21531</v>
      </c>
      <c r="C102" s="195" t="s">
        <v>205</v>
      </c>
      <c r="D102" s="196">
        <v>537</v>
      </c>
      <c r="E102" s="196"/>
      <c r="F102" s="196">
        <v>582</v>
      </c>
      <c r="G102" s="197">
        <v>582</v>
      </c>
      <c r="H102" s="197"/>
      <c r="I102" s="197">
        <v>627</v>
      </c>
      <c r="J102" s="208">
        <v>2449</v>
      </c>
      <c r="K102" s="199"/>
      <c r="L102" s="198">
        <v>2449</v>
      </c>
      <c r="M102" s="194"/>
      <c r="N102" s="200">
        <v>684</v>
      </c>
      <c r="O102" s="200">
        <v>0</v>
      </c>
      <c r="P102" s="200"/>
      <c r="Q102" s="201">
        <v>741</v>
      </c>
      <c r="R102" s="202">
        <v>0</v>
      </c>
      <c r="S102" s="201"/>
      <c r="T102" s="203">
        <v>803</v>
      </c>
      <c r="U102" s="203">
        <v>0</v>
      </c>
      <c r="V102" s="203"/>
      <c r="W102" s="207">
        <v>870</v>
      </c>
      <c r="X102" s="207"/>
      <c r="Y102" s="207">
        <v>915</v>
      </c>
      <c r="Z102" s="194">
        <v>943</v>
      </c>
      <c r="AA102" s="194"/>
      <c r="AB102" s="205">
        <v>988</v>
      </c>
      <c r="AC102" s="197">
        <v>1022</v>
      </c>
      <c r="AD102" s="197"/>
      <c r="AE102" s="206">
        <v>1067</v>
      </c>
    </row>
    <row r="103" spans="1:31" ht="12.75" customHeight="1">
      <c r="A103" s="179">
        <v>95</v>
      </c>
      <c r="B103" s="194">
        <v>32517</v>
      </c>
      <c r="C103" s="195" t="s">
        <v>206</v>
      </c>
      <c r="D103" s="196">
        <v>2086</v>
      </c>
      <c r="E103" s="196"/>
      <c r="F103" s="196">
        <v>2086</v>
      </c>
      <c r="G103" s="197">
        <v>2260</v>
      </c>
      <c r="H103" s="197"/>
      <c r="I103" s="197">
        <v>2260</v>
      </c>
      <c r="J103" s="208">
        <v>1295</v>
      </c>
      <c r="K103" s="199"/>
      <c r="L103" s="198">
        <v>1388</v>
      </c>
      <c r="M103" s="194"/>
      <c r="N103" s="200">
        <v>2654</v>
      </c>
      <c r="O103" s="200">
        <v>0</v>
      </c>
      <c r="P103" s="200"/>
      <c r="Q103" s="201">
        <v>2876</v>
      </c>
      <c r="R103" s="202">
        <v>0</v>
      </c>
      <c r="S103" s="201"/>
      <c r="T103" s="203">
        <v>3116</v>
      </c>
      <c r="U103" s="203">
        <v>0</v>
      </c>
      <c r="V103" s="203"/>
      <c r="W103" s="207">
        <v>3376</v>
      </c>
      <c r="X103" s="207"/>
      <c r="Y103" s="207">
        <v>3376</v>
      </c>
      <c r="Z103" s="194">
        <v>3658</v>
      </c>
      <c r="AA103" s="194"/>
      <c r="AB103" s="205">
        <v>3658</v>
      </c>
      <c r="AC103" s="197">
        <v>3963</v>
      </c>
      <c r="AD103" s="197"/>
      <c r="AE103" s="213">
        <v>3963</v>
      </c>
    </row>
    <row r="104" spans="1:31" ht="12.75" customHeight="1">
      <c r="A104" s="193">
        <v>96</v>
      </c>
      <c r="B104" s="194">
        <v>31571</v>
      </c>
      <c r="C104" s="195" t="s">
        <v>207</v>
      </c>
      <c r="D104" s="196">
        <v>1103</v>
      </c>
      <c r="E104" s="196"/>
      <c r="F104" s="196">
        <v>1196</v>
      </c>
      <c r="G104" s="197">
        <v>1195</v>
      </c>
      <c r="H104" s="197"/>
      <c r="I104" s="197">
        <v>1288</v>
      </c>
      <c r="J104" s="208">
        <v>631</v>
      </c>
      <c r="K104" s="199"/>
      <c r="L104" s="198">
        <v>676</v>
      </c>
      <c r="M104" s="194"/>
      <c r="N104" s="200">
        <v>1403</v>
      </c>
      <c r="O104" s="200">
        <v>0</v>
      </c>
      <c r="P104" s="200"/>
      <c r="Q104" s="201">
        <v>1520</v>
      </c>
      <c r="R104" s="202">
        <v>0</v>
      </c>
      <c r="S104" s="201"/>
      <c r="T104" s="203">
        <v>1647</v>
      </c>
      <c r="U104" s="203">
        <v>0</v>
      </c>
      <c r="V104" s="203"/>
      <c r="W104" s="207">
        <v>1785</v>
      </c>
      <c r="X104" s="207"/>
      <c r="Y104" s="207">
        <v>1878</v>
      </c>
      <c r="Z104" s="194">
        <v>1934</v>
      </c>
      <c r="AA104" s="194"/>
      <c r="AB104" s="205">
        <v>2027</v>
      </c>
      <c r="AC104" s="197">
        <v>2096</v>
      </c>
      <c r="AD104" s="197"/>
      <c r="AE104" s="206">
        <v>2189</v>
      </c>
    </row>
    <row r="105" spans="1:31" ht="12.75" customHeight="1">
      <c r="A105" s="179">
        <v>97</v>
      </c>
      <c r="B105" s="194">
        <v>21541</v>
      </c>
      <c r="C105" s="195" t="s">
        <v>208</v>
      </c>
      <c r="D105" s="196">
        <v>537</v>
      </c>
      <c r="E105" s="196"/>
      <c r="F105" s="196">
        <v>582</v>
      </c>
      <c r="G105" s="197">
        <v>582</v>
      </c>
      <c r="H105" s="197"/>
      <c r="I105" s="197">
        <v>627</v>
      </c>
      <c r="J105" s="208">
        <v>631</v>
      </c>
      <c r="K105" s="199"/>
      <c r="L105" s="198">
        <v>676</v>
      </c>
      <c r="M105" s="194"/>
      <c r="N105" s="200">
        <v>684</v>
      </c>
      <c r="O105" s="200">
        <v>0</v>
      </c>
      <c r="P105" s="200"/>
      <c r="Q105" s="201">
        <v>741</v>
      </c>
      <c r="R105" s="202">
        <v>0</v>
      </c>
      <c r="S105" s="201"/>
      <c r="T105" s="203">
        <v>803</v>
      </c>
      <c r="U105" s="203">
        <v>0</v>
      </c>
      <c r="V105" s="203"/>
      <c r="W105" s="207">
        <v>870</v>
      </c>
      <c r="X105" s="207"/>
      <c r="Y105" s="207">
        <v>915</v>
      </c>
      <c r="Z105" s="194">
        <v>943</v>
      </c>
      <c r="AA105" s="194"/>
      <c r="AB105" s="205">
        <v>988</v>
      </c>
      <c r="AC105" s="197">
        <v>1022</v>
      </c>
      <c r="AD105" s="197"/>
      <c r="AE105" s="206">
        <v>1067</v>
      </c>
    </row>
    <row r="106" spans="1:31" ht="12.75" customHeight="1">
      <c r="A106" s="193">
        <v>98</v>
      </c>
      <c r="B106" s="194">
        <v>21061</v>
      </c>
      <c r="C106" s="195" t="s">
        <v>209</v>
      </c>
      <c r="D106" s="196">
        <v>537</v>
      </c>
      <c r="E106" s="196"/>
      <c r="F106" s="196">
        <v>582</v>
      </c>
      <c r="G106" s="197">
        <v>582</v>
      </c>
      <c r="H106" s="197"/>
      <c r="I106" s="197">
        <v>627</v>
      </c>
      <c r="J106" s="208">
        <v>1960</v>
      </c>
      <c r="K106" s="199"/>
      <c r="L106" s="198">
        <v>1960</v>
      </c>
      <c r="M106" s="194"/>
      <c r="N106" s="200">
        <v>684</v>
      </c>
      <c r="O106" s="200">
        <v>0</v>
      </c>
      <c r="P106" s="200"/>
      <c r="Q106" s="201">
        <v>741</v>
      </c>
      <c r="R106" s="202">
        <v>0</v>
      </c>
      <c r="S106" s="201"/>
      <c r="T106" s="203">
        <v>803</v>
      </c>
      <c r="U106" s="203">
        <v>0</v>
      </c>
      <c r="V106" s="203"/>
      <c r="W106" s="207">
        <v>870</v>
      </c>
      <c r="X106" s="207"/>
      <c r="Y106" s="207">
        <v>915</v>
      </c>
      <c r="Z106" s="194">
        <v>943</v>
      </c>
      <c r="AA106" s="194"/>
      <c r="AB106" s="205">
        <v>988</v>
      </c>
      <c r="AC106" s="197">
        <v>1022</v>
      </c>
      <c r="AD106" s="197"/>
      <c r="AE106" s="206">
        <v>1067</v>
      </c>
    </row>
    <row r="107" spans="1:31" ht="12.75" customHeight="1">
      <c r="A107" s="179">
        <v>99</v>
      </c>
      <c r="B107" s="194">
        <v>31581</v>
      </c>
      <c r="C107" s="195" t="s">
        <v>210</v>
      </c>
      <c r="D107" s="196">
        <v>1669</v>
      </c>
      <c r="E107" s="196"/>
      <c r="F107" s="196">
        <v>1669</v>
      </c>
      <c r="G107" s="197">
        <v>1809</v>
      </c>
      <c r="H107" s="197"/>
      <c r="I107" s="197">
        <v>1809</v>
      </c>
      <c r="J107" s="208">
        <v>1960</v>
      </c>
      <c r="K107" s="199"/>
      <c r="L107" s="198">
        <v>1960</v>
      </c>
      <c r="M107" s="194"/>
      <c r="N107" s="200">
        <v>2124</v>
      </c>
      <c r="O107" s="200">
        <v>0</v>
      </c>
      <c r="P107" s="200"/>
      <c r="Q107" s="201">
        <v>2301</v>
      </c>
      <c r="R107" s="202">
        <v>0</v>
      </c>
      <c r="S107" s="201"/>
      <c r="T107" s="203">
        <v>2493</v>
      </c>
      <c r="U107" s="203">
        <v>0</v>
      </c>
      <c r="V107" s="203"/>
      <c r="W107" s="207">
        <v>2701</v>
      </c>
      <c r="X107" s="207"/>
      <c r="Y107" s="207">
        <v>2701</v>
      </c>
      <c r="Z107" s="194">
        <v>2926</v>
      </c>
      <c r="AA107" s="194"/>
      <c r="AB107" s="205">
        <v>2926</v>
      </c>
      <c r="AC107" s="197">
        <v>3170</v>
      </c>
      <c r="AD107" s="197"/>
      <c r="AE107" s="206">
        <v>3170</v>
      </c>
    </row>
    <row r="108" spans="1:31" ht="12.75" customHeight="1">
      <c r="A108" s="193">
        <v>100</v>
      </c>
      <c r="B108" s="194">
        <v>31591</v>
      </c>
      <c r="C108" s="195" t="s">
        <v>211</v>
      </c>
      <c r="D108" s="196">
        <v>1669</v>
      </c>
      <c r="E108" s="196"/>
      <c r="F108" s="196">
        <v>1669</v>
      </c>
      <c r="G108" s="197">
        <v>1809</v>
      </c>
      <c r="H108" s="197"/>
      <c r="I108" s="197">
        <v>1809</v>
      </c>
      <c r="J108" s="208">
        <v>1960</v>
      </c>
      <c r="K108" s="199"/>
      <c r="L108" s="198">
        <v>1960</v>
      </c>
      <c r="M108" s="194"/>
      <c r="N108" s="200">
        <v>2124</v>
      </c>
      <c r="O108" s="200">
        <v>0</v>
      </c>
      <c r="P108" s="200"/>
      <c r="Q108" s="201">
        <v>2301</v>
      </c>
      <c r="R108" s="202">
        <v>0</v>
      </c>
      <c r="S108" s="201"/>
      <c r="T108" s="203">
        <v>2493</v>
      </c>
      <c r="U108" s="203">
        <v>0</v>
      </c>
      <c r="V108" s="203"/>
      <c r="W108" s="207">
        <v>2701</v>
      </c>
      <c r="X108" s="207"/>
      <c r="Y108" s="207">
        <v>2701</v>
      </c>
      <c r="Z108" s="194">
        <v>2926</v>
      </c>
      <c r="AA108" s="194"/>
      <c r="AB108" s="205">
        <v>2926</v>
      </c>
      <c r="AC108" s="197">
        <v>3170</v>
      </c>
      <c r="AD108" s="197"/>
      <c r="AE108" s="206">
        <v>3170</v>
      </c>
    </row>
    <row r="109" spans="1:31" ht="12.75" customHeight="1">
      <c r="A109" s="179">
        <v>101</v>
      </c>
      <c r="B109" s="194">
        <v>31576</v>
      </c>
      <c r="C109" s="195" t="s">
        <v>212</v>
      </c>
      <c r="D109" s="196">
        <v>1669</v>
      </c>
      <c r="E109" s="196"/>
      <c r="F109" s="196">
        <v>1669</v>
      </c>
      <c r="G109" s="197">
        <v>1809</v>
      </c>
      <c r="H109" s="197"/>
      <c r="I109" s="197">
        <v>1809</v>
      </c>
      <c r="J109" s="208">
        <v>1960</v>
      </c>
      <c r="K109" s="199"/>
      <c r="L109" s="198">
        <v>1960</v>
      </c>
      <c r="M109" s="194"/>
      <c r="N109" s="200">
        <v>2124</v>
      </c>
      <c r="O109" s="200">
        <v>0</v>
      </c>
      <c r="P109" s="200"/>
      <c r="Q109" s="201">
        <v>2301</v>
      </c>
      <c r="R109" s="202">
        <v>0</v>
      </c>
      <c r="S109" s="201"/>
      <c r="T109" s="203">
        <v>2493</v>
      </c>
      <c r="U109" s="203">
        <v>0</v>
      </c>
      <c r="V109" s="203"/>
      <c r="W109" s="207">
        <v>2701</v>
      </c>
      <c r="X109" s="207"/>
      <c r="Y109" s="207">
        <v>2701</v>
      </c>
      <c r="Z109" s="194">
        <v>2926</v>
      </c>
      <c r="AA109" s="194"/>
      <c r="AB109" s="205">
        <v>2926</v>
      </c>
      <c r="AC109" s="197">
        <v>3170</v>
      </c>
      <c r="AD109" s="197"/>
      <c r="AE109" s="206">
        <v>3170</v>
      </c>
    </row>
    <row r="110" spans="1:31" ht="12.75" customHeight="1">
      <c r="A110" s="193">
        <v>102</v>
      </c>
      <c r="B110" s="194">
        <v>80536</v>
      </c>
      <c r="C110" s="195" t="s">
        <v>213</v>
      </c>
      <c r="D110" s="196">
        <v>1669</v>
      </c>
      <c r="E110" s="196"/>
      <c r="F110" s="196">
        <v>1669</v>
      </c>
      <c r="G110" s="197">
        <v>1809</v>
      </c>
      <c r="H110" s="197"/>
      <c r="I110" s="197">
        <v>1809</v>
      </c>
      <c r="J110" s="208">
        <v>589</v>
      </c>
      <c r="K110" s="199"/>
      <c r="L110" s="198">
        <v>631</v>
      </c>
      <c r="M110" s="194"/>
      <c r="N110" s="200">
        <v>2124</v>
      </c>
      <c r="O110" s="200">
        <v>0</v>
      </c>
      <c r="P110" s="200"/>
      <c r="Q110" s="201">
        <v>2301</v>
      </c>
      <c r="R110" s="202">
        <v>0</v>
      </c>
      <c r="S110" s="201"/>
      <c r="T110" s="203">
        <v>2493</v>
      </c>
      <c r="U110" s="203">
        <v>0</v>
      </c>
      <c r="V110" s="203"/>
      <c r="W110" s="207">
        <v>2701</v>
      </c>
      <c r="X110" s="207"/>
      <c r="Y110" s="207">
        <v>2701</v>
      </c>
      <c r="Z110" s="194">
        <v>2926</v>
      </c>
      <c r="AA110" s="194"/>
      <c r="AB110" s="205">
        <v>2926</v>
      </c>
      <c r="AC110" s="197">
        <v>3170</v>
      </c>
      <c r="AD110" s="197"/>
      <c r="AE110" s="206">
        <v>3170</v>
      </c>
    </row>
    <row r="111" spans="1:31" ht="12.75" customHeight="1">
      <c r="A111" s="179">
        <v>103</v>
      </c>
      <c r="B111" s="194">
        <v>70517</v>
      </c>
      <c r="C111" s="195" t="s">
        <v>214</v>
      </c>
      <c r="D111" s="196">
        <v>501</v>
      </c>
      <c r="E111" s="196"/>
      <c r="F111" s="196">
        <v>543</v>
      </c>
      <c r="G111" s="197">
        <v>543</v>
      </c>
      <c r="H111" s="197"/>
      <c r="I111" s="197">
        <v>585</v>
      </c>
      <c r="J111" s="208">
        <v>631</v>
      </c>
      <c r="K111" s="199"/>
      <c r="L111" s="198">
        <v>676</v>
      </c>
      <c r="M111" s="194"/>
      <c r="N111" s="200">
        <v>639</v>
      </c>
      <c r="O111" s="200">
        <v>0</v>
      </c>
      <c r="P111" s="200"/>
      <c r="Q111" s="201">
        <v>693</v>
      </c>
      <c r="R111" s="202">
        <v>0</v>
      </c>
      <c r="S111" s="201"/>
      <c r="T111" s="203">
        <v>751</v>
      </c>
      <c r="U111" s="203">
        <v>0</v>
      </c>
      <c r="V111" s="203"/>
      <c r="W111" s="207">
        <v>814</v>
      </c>
      <c r="X111" s="207"/>
      <c r="Y111" s="207">
        <v>856</v>
      </c>
      <c r="Z111" s="194">
        <v>882</v>
      </c>
      <c r="AA111" s="194"/>
      <c r="AB111" s="205">
        <v>924</v>
      </c>
      <c r="AC111" s="197">
        <v>956</v>
      </c>
      <c r="AD111" s="197"/>
      <c r="AE111" s="206">
        <v>998</v>
      </c>
    </row>
    <row r="112" spans="1:31" ht="12.75" customHeight="1">
      <c r="A112" s="193">
        <v>104</v>
      </c>
      <c r="B112" s="194">
        <v>53016</v>
      </c>
      <c r="C112" s="195" t="s">
        <v>215</v>
      </c>
      <c r="D112" s="196">
        <v>537</v>
      </c>
      <c r="E112" s="196"/>
      <c r="F112" s="196">
        <v>582</v>
      </c>
      <c r="G112" s="197">
        <v>582</v>
      </c>
      <c r="H112" s="197"/>
      <c r="I112" s="197">
        <v>627</v>
      </c>
      <c r="J112" s="208">
        <v>546</v>
      </c>
      <c r="K112" s="199"/>
      <c r="L112" s="198">
        <v>585</v>
      </c>
      <c r="M112" s="194"/>
      <c r="N112" s="200">
        <v>684</v>
      </c>
      <c r="O112" s="200">
        <v>0</v>
      </c>
      <c r="P112" s="200"/>
      <c r="Q112" s="201">
        <v>741</v>
      </c>
      <c r="R112" s="202">
        <v>0</v>
      </c>
      <c r="S112" s="201"/>
      <c r="T112" s="203">
        <v>803</v>
      </c>
      <c r="U112" s="203">
        <v>0</v>
      </c>
      <c r="V112" s="203"/>
      <c r="W112" s="207">
        <v>870</v>
      </c>
      <c r="X112" s="207"/>
      <c r="Y112" s="207">
        <v>915</v>
      </c>
      <c r="Z112" s="194">
        <v>943</v>
      </c>
      <c r="AA112" s="194"/>
      <c r="AB112" s="205">
        <v>988</v>
      </c>
      <c r="AC112" s="197">
        <v>1022</v>
      </c>
      <c r="AD112" s="197"/>
      <c r="AE112" s="206">
        <v>1067</v>
      </c>
    </row>
    <row r="113" spans="1:31" ht="12.75" customHeight="1">
      <c r="A113" s="179">
        <v>105</v>
      </c>
      <c r="B113" s="194">
        <v>100531</v>
      </c>
      <c r="C113" s="195" t="s">
        <v>216</v>
      </c>
      <c r="D113" s="196">
        <v>465</v>
      </c>
      <c r="E113" s="196"/>
      <c r="F113" s="196">
        <v>504</v>
      </c>
      <c r="G113" s="197">
        <v>504</v>
      </c>
      <c r="H113" s="197"/>
      <c r="I113" s="197">
        <v>543</v>
      </c>
      <c r="J113" s="208">
        <v>379</v>
      </c>
      <c r="K113" s="199"/>
      <c r="L113" s="198">
        <v>406</v>
      </c>
      <c r="M113" s="194"/>
      <c r="N113" s="200">
        <v>592</v>
      </c>
      <c r="O113" s="200">
        <v>0</v>
      </c>
      <c r="P113" s="200"/>
      <c r="Q113" s="201">
        <v>642</v>
      </c>
      <c r="R113" s="202">
        <v>0</v>
      </c>
      <c r="S113" s="201"/>
      <c r="T113" s="203">
        <v>696</v>
      </c>
      <c r="U113" s="203">
        <v>0</v>
      </c>
      <c r="V113" s="203"/>
      <c r="W113" s="207">
        <v>754</v>
      </c>
      <c r="X113" s="207"/>
      <c r="Y113" s="207">
        <v>793</v>
      </c>
      <c r="Z113" s="194">
        <v>817</v>
      </c>
      <c r="AA113" s="194"/>
      <c r="AB113" s="205">
        <v>856</v>
      </c>
      <c r="AC113" s="197">
        <v>886</v>
      </c>
      <c r="AD113" s="197"/>
      <c r="AE113" s="206">
        <v>925</v>
      </c>
    </row>
    <row r="114" spans="1:31" ht="12.75" customHeight="1">
      <c r="A114" s="193">
        <v>106</v>
      </c>
      <c r="B114" s="194">
        <v>132016</v>
      </c>
      <c r="C114" s="195" t="s">
        <v>217</v>
      </c>
      <c r="D114" s="196">
        <v>322</v>
      </c>
      <c r="E114" s="196"/>
      <c r="F114" s="196">
        <v>349</v>
      </c>
      <c r="G114" s="197">
        <v>349</v>
      </c>
      <c r="H114" s="197"/>
      <c r="I114" s="197">
        <v>376</v>
      </c>
      <c r="J114" s="208">
        <v>379</v>
      </c>
      <c r="K114" s="199"/>
      <c r="L114" s="198">
        <v>406</v>
      </c>
      <c r="M114" s="194"/>
      <c r="N114" s="200">
        <v>411</v>
      </c>
      <c r="O114" s="200">
        <v>0</v>
      </c>
      <c r="P114" s="200"/>
      <c r="Q114" s="201">
        <v>446</v>
      </c>
      <c r="R114" s="202">
        <v>0</v>
      </c>
      <c r="S114" s="201"/>
      <c r="T114" s="203">
        <v>484</v>
      </c>
      <c r="U114" s="203">
        <v>0</v>
      </c>
      <c r="V114" s="203"/>
      <c r="W114" s="207">
        <v>525</v>
      </c>
      <c r="X114" s="207"/>
      <c r="Y114" s="207">
        <v>552</v>
      </c>
      <c r="Z114" s="194">
        <v>569</v>
      </c>
      <c r="AA114" s="194"/>
      <c r="AB114" s="205">
        <v>596</v>
      </c>
      <c r="AC114" s="197">
        <v>617</v>
      </c>
      <c r="AD114" s="197"/>
      <c r="AE114" s="206">
        <v>644</v>
      </c>
    </row>
    <row r="115" spans="1:31" ht="12.75" customHeight="1">
      <c r="A115" s="179">
        <v>107</v>
      </c>
      <c r="B115" s="194">
        <v>132026</v>
      </c>
      <c r="C115" s="195" t="s">
        <v>218</v>
      </c>
      <c r="D115" s="196">
        <v>322</v>
      </c>
      <c r="E115" s="196"/>
      <c r="F115" s="196">
        <v>349</v>
      </c>
      <c r="G115" s="197">
        <v>349</v>
      </c>
      <c r="H115" s="197"/>
      <c r="I115" s="197">
        <v>376</v>
      </c>
      <c r="J115" s="208">
        <v>504</v>
      </c>
      <c r="K115" s="199"/>
      <c r="L115" s="198">
        <v>540</v>
      </c>
      <c r="M115" s="194"/>
      <c r="N115" s="200">
        <v>411</v>
      </c>
      <c r="O115" s="200">
        <v>0</v>
      </c>
      <c r="P115" s="200"/>
      <c r="Q115" s="201">
        <v>446</v>
      </c>
      <c r="R115" s="202">
        <v>0</v>
      </c>
      <c r="S115" s="201"/>
      <c r="T115" s="203">
        <v>484</v>
      </c>
      <c r="U115" s="203">
        <v>0</v>
      </c>
      <c r="V115" s="203"/>
      <c r="W115" s="207">
        <v>525</v>
      </c>
      <c r="X115" s="207"/>
      <c r="Y115" s="207">
        <v>552</v>
      </c>
      <c r="Z115" s="194">
        <v>569</v>
      </c>
      <c r="AA115" s="194"/>
      <c r="AB115" s="205">
        <v>596</v>
      </c>
      <c r="AC115" s="197">
        <v>617</v>
      </c>
      <c r="AD115" s="197"/>
      <c r="AE115" s="206">
        <v>644</v>
      </c>
    </row>
    <row r="116" spans="1:31" ht="12.75" customHeight="1">
      <c r="A116" s="193">
        <v>108</v>
      </c>
      <c r="B116" s="194">
        <v>42028</v>
      </c>
      <c r="C116" s="195" t="s">
        <v>219</v>
      </c>
      <c r="D116" s="196">
        <v>429</v>
      </c>
      <c r="E116" s="196"/>
      <c r="F116" s="196">
        <v>465</v>
      </c>
      <c r="G116" s="197">
        <v>465</v>
      </c>
      <c r="H116" s="197"/>
      <c r="I116" s="197">
        <v>501</v>
      </c>
      <c r="J116" s="208">
        <v>442</v>
      </c>
      <c r="K116" s="199"/>
      <c r="L116" s="198">
        <v>474</v>
      </c>
      <c r="M116" s="194"/>
      <c r="N116" s="200">
        <v>546</v>
      </c>
      <c r="O116" s="200">
        <v>0</v>
      </c>
      <c r="P116" s="200"/>
      <c r="Q116" s="201">
        <v>592</v>
      </c>
      <c r="R116" s="202">
        <v>0</v>
      </c>
      <c r="S116" s="201"/>
      <c r="T116" s="203">
        <v>642</v>
      </c>
      <c r="U116" s="203">
        <v>0</v>
      </c>
      <c r="V116" s="203"/>
      <c r="W116" s="207">
        <v>696</v>
      </c>
      <c r="X116" s="207"/>
      <c r="Y116" s="207">
        <v>732</v>
      </c>
      <c r="Z116" s="194">
        <v>754</v>
      </c>
      <c r="AA116" s="194"/>
      <c r="AB116" s="205">
        <v>790</v>
      </c>
      <c r="AC116" s="197">
        <v>817</v>
      </c>
      <c r="AD116" s="197"/>
      <c r="AE116" s="206">
        <v>853</v>
      </c>
    </row>
    <row r="117" spans="1:31" ht="12.75" customHeight="1">
      <c r="A117" s="179">
        <v>109</v>
      </c>
      <c r="B117" s="194">
        <v>121016</v>
      </c>
      <c r="C117" s="195" t="s">
        <v>220</v>
      </c>
      <c r="D117" s="196">
        <v>376</v>
      </c>
      <c r="E117" s="196"/>
      <c r="F117" s="196">
        <v>408</v>
      </c>
      <c r="G117" s="197">
        <v>408</v>
      </c>
      <c r="H117" s="197"/>
      <c r="I117" s="197">
        <v>440</v>
      </c>
      <c r="J117" s="208">
        <v>358</v>
      </c>
      <c r="K117" s="199"/>
      <c r="L117" s="198">
        <v>388</v>
      </c>
      <c r="M117" s="194"/>
      <c r="N117" s="200">
        <v>479</v>
      </c>
      <c r="O117" s="200">
        <v>0</v>
      </c>
      <c r="P117" s="200"/>
      <c r="Q117" s="201">
        <v>519</v>
      </c>
      <c r="R117" s="202">
        <v>0</v>
      </c>
      <c r="S117" s="201"/>
      <c r="T117" s="203">
        <v>563</v>
      </c>
      <c r="U117" s="203">
        <v>0</v>
      </c>
      <c r="V117" s="203"/>
      <c r="W117" s="207">
        <v>610</v>
      </c>
      <c r="X117" s="207"/>
      <c r="Y117" s="207">
        <v>642</v>
      </c>
      <c r="Z117" s="194">
        <v>661</v>
      </c>
      <c r="AA117" s="194"/>
      <c r="AB117" s="205">
        <v>693</v>
      </c>
      <c r="AC117" s="197">
        <v>717</v>
      </c>
      <c r="AD117" s="197"/>
      <c r="AE117" s="206">
        <v>749</v>
      </c>
    </row>
    <row r="118" spans="1:31" ht="12.75" customHeight="1">
      <c r="A118" s="193">
        <v>110</v>
      </c>
      <c r="B118" s="194">
        <v>61546</v>
      </c>
      <c r="C118" s="209" t="s">
        <v>221</v>
      </c>
      <c r="D118" s="196"/>
      <c r="E118" s="196"/>
      <c r="F118" s="196"/>
      <c r="G118" s="197">
        <v>388</v>
      </c>
      <c r="H118" s="197"/>
      <c r="I118" s="197">
        <v>418</v>
      </c>
      <c r="J118" s="208">
        <v>421</v>
      </c>
      <c r="K118" s="199"/>
      <c r="L118" s="198">
        <v>451</v>
      </c>
      <c r="M118" s="194"/>
      <c r="N118" s="200">
        <v>457</v>
      </c>
      <c r="O118" s="200">
        <v>0</v>
      </c>
      <c r="P118" s="200"/>
      <c r="Q118" s="201">
        <v>496</v>
      </c>
      <c r="R118" s="202">
        <v>0</v>
      </c>
      <c r="S118" s="201"/>
      <c r="T118" s="203">
        <v>538</v>
      </c>
      <c r="U118" s="203">
        <v>0</v>
      </c>
      <c r="V118" s="203"/>
      <c r="W118" s="207">
        <v>583</v>
      </c>
      <c r="X118" s="207"/>
      <c r="Y118" s="207">
        <v>613</v>
      </c>
      <c r="Z118" s="194">
        <v>632</v>
      </c>
      <c r="AA118" s="194"/>
      <c r="AB118" s="205">
        <v>662</v>
      </c>
      <c r="AC118" s="197">
        <v>685</v>
      </c>
      <c r="AD118" s="197"/>
      <c r="AE118" s="206">
        <v>715</v>
      </c>
    </row>
    <row r="119" spans="1:31" ht="12.75" customHeight="1">
      <c r="A119" s="179">
        <v>111</v>
      </c>
      <c r="B119" s="194">
        <v>42066</v>
      </c>
      <c r="C119" s="195" t="s">
        <v>222</v>
      </c>
      <c r="D119" s="196">
        <v>460</v>
      </c>
      <c r="E119" s="196"/>
      <c r="F119" s="196">
        <v>499</v>
      </c>
      <c r="G119" s="197">
        <v>499</v>
      </c>
      <c r="H119" s="197"/>
      <c r="I119" s="197">
        <v>538</v>
      </c>
      <c r="J119" s="208">
        <v>541</v>
      </c>
      <c r="K119" s="199"/>
      <c r="L119" s="198">
        <v>580</v>
      </c>
      <c r="M119" s="194"/>
      <c r="N119" s="200">
        <v>587</v>
      </c>
      <c r="O119" s="200">
        <v>0</v>
      </c>
      <c r="P119" s="200"/>
      <c r="Q119" s="201">
        <v>636</v>
      </c>
      <c r="R119" s="202">
        <v>0</v>
      </c>
      <c r="S119" s="201"/>
      <c r="T119" s="203">
        <v>689</v>
      </c>
      <c r="U119" s="203">
        <v>0</v>
      </c>
      <c r="V119" s="203"/>
      <c r="W119" s="207">
        <v>747</v>
      </c>
      <c r="X119" s="207"/>
      <c r="Y119" s="207">
        <v>786</v>
      </c>
      <c r="Z119" s="194">
        <v>810</v>
      </c>
      <c r="AA119" s="194"/>
      <c r="AB119" s="205">
        <v>849</v>
      </c>
      <c r="AC119" s="197">
        <v>878</v>
      </c>
      <c r="AD119" s="197"/>
      <c r="AE119" s="206">
        <v>917</v>
      </c>
    </row>
    <row r="120" spans="1:31" ht="12.75" customHeight="1">
      <c r="A120" s="193">
        <v>112</v>
      </c>
      <c r="B120" s="194">
        <v>62526</v>
      </c>
      <c r="C120" s="195" t="s">
        <v>223</v>
      </c>
      <c r="D120" s="196">
        <v>341</v>
      </c>
      <c r="E120" s="196"/>
      <c r="F120" s="196">
        <v>370</v>
      </c>
      <c r="G120" s="197">
        <v>370</v>
      </c>
      <c r="H120" s="197"/>
      <c r="I120" s="197">
        <v>399</v>
      </c>
      <c r="J120" s="208">
        <v>401</v>
      </c>
      <c r="K120" s="199"/>
      <c r="L120" s="198">
        <v>430</v>
      </c>
      <c r="M120" s="194"/>
      <c r="N120" s="200">
        <v>435</v>
      </c>
      <c r="O120" s="200">
        <v>0</v>
      </c>
      <c r="P120" s="200"/>
      <c r="Q120" s="201">
        <v>472</v>
      </c>
      <c r="R120" s="202">
        <v>0</v>
      </c>
      <c r="S120" s="201"/>
      <c r="T120" s="203">
        <v>512</v>
      </c>
      <c r="U120" s="203">
        <v>0</v>
      </c>
      <c r="V120" s="203"/>
      <c r="W120" s="207">
        <v>555</v>
      </c>
      <c r="X120" s="207"/>
      <c r="Y120" s="207">
        <v>584</v>
      </c>
      <c r="Z120" s="194">
        <v>602</v>
      </c>
      <c r="AA120" s="194"/>
      <c r="AB120" s="205">
        <v>631</v>
      </c>
      <c r="AC120" s="197">
        <v>653</v>
      </c>
      <c r="AD120" s="197"/>
      <c r="AE120" s="206">
        <v>682</v>
      </c>
    </row>
    <row r="121" spans="1:31" ht="12.75" customHeight="1">
      <c r="A121" s="179">
        <v>113</v>
      </c>
      <c r="B121" s="194">
        <v>142516</v>
      </c>
      <c r="C121" s="195" t="s">
        <v>224</v>
      </c>
      <c r="D121" s="196">
        <v>341</v>
      </c>
      <c r="E121" s="196"/>
      <c r="F121" s="196">
        <v>370</v>
      </c>
      <c r="G121" s="197">
        <v>370</v>
      </c>
      <c r="H121" s="197"/>
      <c r="I121" s="197">
        <v>399</v>
      </c>
      <c r="J121" s="208">
        <v>401</v>
      </c>
      <c r="K121" s="199"/>
      <c r="L121" s="198">
        <v>430</v>
      </c>
      <c r="M121" s="194"/>
      <c r="N121" s="200">
        <v>435</v>
      </c>
      <c r="O121" s="200">
        <v>0</v>
      </c>
      <c r="P121" s="200"/>
      <c r="Q121" s="201">
        <v>472</v>
      </c>
      <c r="R121" s="202">
        <v>0</v>
      </c>
      <c r="S121" s="201"/>
      <c r="T121" s="203">
        <v>512</v>
      </c>
      <c r="U121" s="203">
        <v>0</v>
      </c>
      <c r="V121" s="203"/>
      <c r="W121" s="207">
        <v>555</v>
      </c>
      <c r="X121" s="207"/>
      <c r="Y121" s="207">
        <v>584</v>
      </c>
      <c r="Z121" s="194">
        <v>602</v>
      </c>
      <c r="AA121" s="194"/>
      <c r="AB121" s="205">
        <v>631</v>
      </c>
      <c r="AC121" s="197">
        <v>653</v>
      </c>
      <c r="AD121" s="197"/>
      <c r="AE121" s="206">
        <v>682</v>
      </c>
    </row>
    <row r="122" spans="1:31" ht="12.75" customHeight="1">
      <c r="A122" s="193">
        <v>114</v>
      </c>
      <c r="B122" s="194">
        <v>142517</v>
      </c>
      <c r="C122" s="195" t="s">
        <v>225</v>
      </c>
      <c r="D122" s="196">
        <v>358</v>
      </c>
      <c r="E122" s="196"/>
      <c r="F122" s="196">
        <v>388</v>
      </c>
      <c r="G122" s="197">
        <v>388</v>
      </c>
      <c r="H122" s="197"/>
      <c r="I122" s="197">
        <v>418</v>
      </c>
      <c r="J122" s="208">
        <v>421</v>
      </c>
      <c r="K122" s="199"/>
      <c r="L122" s="198">
        <v>451</v>
      </c>
      <c r="M122" s="194"/>
      <c r="N122" s="200">
        <v>457</v>
      </c>
      <c r="O122" s="200">
        <v>0</v>
      </c>
      <c r="P122" s="200"/>
      <c r="Q122" s="201">
        <v>496</v>
      </c>
      <c r="R122" s="202">
        <v>0</v>
      </c>
      <c r="S122" s="201"/>
      <c r="T122" s="203">
        <v>538</v>
      </c>
      <c r="U122" s="203">
        <v>0</v>
      </c>
      <c r="V122" s="203"/>
      <c r="W122" s="207">
        <v>583</v>
      </c>
      <c r="X122" s="207"/>
      <c r="Y122" s="207">
        <v>613</v>
      </c>
      <c r="Z122" s="194">
        <v>632</v>
      </c>
      <c r="AA122" s="194"/>
      <c r="AB122" s="205">
        <v>662</v>
      </c>
      <c r="AC122" s="197">
        <v>685</v>
      </c>
      <c r="AD122" s="197"/>
      <c r="AE122" s="206">
        <v>715</v>
      </c>
    </row>
    <row r="123" spans="1:31" ht="12.75" customHeight="1">
      <c r="A123" s="179">
        <v>115</v>
      </c>
      <c r="B123" s="194">
        <v>60536</v>
      </c>
      <c r="C123" s="195" t="s">
        <v>226</v>
      </c>
      <c r="D123" s="196">
        <v>358</v>
      </c>
      <c r="E123" s="196"/>
      <c r="F123" s="196">
        <v>388</v>
      </c>
      <c r="G123" s="197">
        <v>388</v>
      </c>
      <c r="H123" s="197"/>
      <c r="I123" s="197">
        <v>418</v>
      </c>
      <c r="J123" s="208">
        <v>421</v>
      </c>
      <c r="K123" s="199"/>
      <c r="L123" s="198">
        <v>451</v>
      </c>
      <c r="M123" s="194"/>
      <c r="N123" s="200">
        <v>457</v>
      </c>
      <c r="O123" s="200">
        <v>0</v>
      </c>
      <c r="P123" s="200"/>
      <c r="Q123" s="201">
        <v>496</v>
      </c>
      <c r="R123" s="202">
        <v>0</v>
      </c>
      <c r="S123" s="201"/>
      <c r="T123" s="203">
        <v>538</v>
      </c>
      <c r="U123" s="203">
        <v>0</v>
      </c>
      <c r="V123" s="203"/>
      <c r="W123" s="207">
        <v>583</v>
      </c>
      <c r="X123" s="207"/>
      <c r="Y123" s="207">
        <v>613</v>
      </c>
      <c r="Z123" s="194">
        <v>632</v>
      </c>
      <c r="AA123" s="194"/>
      <c r="AB123" s="205">
        <v>662</v>
      </c>
      <c r="AC123" s="197">
        <v>685</v>
      </c>
      <c r="AD123" s="197"/>
      <c r="AE123" s="206">
        <v>715</v>
      </c>
    </row>
    <row r="124" spans="1:31" ht="12.75" customHeight="1">
      <c r="A124" s="193">
        <v>116</v>
      </c>
      <c r="B124" s="194">
        <v>42056</v>
      </c>
      <c r="C124" s="195" t="s">
        <v>227</v>
      </c>
      <c r="D124" s="196">
        <v>429</v>
      </c>
      <c r="E124" s="196"/>
      <c r="F124" s="196">
        <v>465</v>
      </c>
      <c r="G124" s="197">
        <v>465</v>
      </c>
      <c r="H124" s="197"/>
      <c r="I124" s="197">
        <v>501</v>
      </c>
      <c r="J124" s="208">
        <v>504</v>
      </c>
      <c r="K124" s="199"/>
      <c r="L124" s="198">
        <v>540</v>
      </c>
      <c r="M124" s="194"/>
      <c r="N124" s="200">
        <v>546</v>
      </c>
      <c r="O124" s="200">
        <v>0</v>
      </c>
      <c r="P124" s="200"/>
      <c r="Q124" s="201">
        <v>592</v>
      </c>
      <c r="R124" s="202">
        <v>0</v>
      </c>
      <c r="S124" s="201"/>
      <c r="T124" s="203">
        <v>642</v>
      </c>
      <c r="U124" s="203">
        <v>0</v>
      </c>
      <c r="V124" s="203"/>
      <c r="W124" s="207">
        <v>696</v>
      </c>
      <c r="X124" s="207"/>
      <c r="Y124" s="207">
        <v>732</v>
      </c>
      <c r="Z124" s="194">
        <v>754</v>
      </c>
      <c r="AA124" s="194"/>
      <c r="AB124" s="205">
        <v>790</v>
      </c>
      <c r="AC124" s="197">
        <v>817</v>
      </c>
      <c r="AD124" s="197"/>
      <c r="AE124" s="206">
        <v>853</v>
      </c>
    </row>
    <row r="125" spans="1:31" ht="12.75" customHeight="1">
      <c r="A125" s="179">
        <v>117</v>
      </c>
      <c r="B125" s="194">
        <v>134516</v>
      </c>
      <c r="C125" s="195" t="s">
        <v>228</v>
      </c>
      <c r="D125" s="196">
        <v>341</v>
      </c>
      <c r="E125" s="196"/>
      <c r="F125" s="196">
        <v>370</v>
      </c>
      <c r="G125" s="197">
        <v>370</v>
      </c>
      <c r="H125" s="197"/>
      <c r="I125" s="197">
        <v>399</v>
      </c>
      <c r="J125" s="208">
        <v>401</v>
      </c>
      <c r="K125" s="199"/>
      <c r="L125" s="198">
        <v>430</v>
      </c>
      <c r="M125" s="194"/>
      <c r="N125" s="200">
        <v>435</v>
      </c>
      <c r="O125" s="200">
        <v>0</v>
      </c>
      <c r="P125" s="200"/>
      <c r="Q125" s="201">
        <v>472</v>
      </c>
      <c r="R125" s="202">
        <v>0</v>
      </c>
      <c r="S125" s="201"/>
      <c r="T125" s="203">
        <v>512</v>
      </c>
      <c r="U125" s="203">
        <v>0</v>
      </c>
      <c r="V125" s="203"/>
      <c r="W125" s="207">
        <v>555</v>
      </c>
      <c r="X125" s="207"/>
      <c r="Y125" s="207">
        <v>584</v>
      </c>
      <c r="Z125" s="194">
        <v>602</v>
      </c>
      <c r="AA125" s="194"/>
      <c r="AB125" s="205">
        <v>631</v>
      </c>
      <c r="AC125" s="197">
        <v>653</v>
      </c>
      <c r="AD125" s="197"/>
      <c r="AE125" s="206">
        <v>682</v>
      </c>
    </row>
    <row r="126" spans="1:31" ht="12.75" customHeight="1">
      <c r="A126" s="193">
        <v>118</v>
      </c>
      <c r="B126" s="194">
        <v>134517</v>
      </c>
      <c r="C126" s="195" t="s">
        <v>229</v>
      </c>
      <c r="D126" s="196">
        <v>358</v>
      </c>
      <c r="E126" s="196"/>
      <c r="F126" s="196">
        <v>388</v>
      </c>
      <c r="G126" s="197">
        <v>388</v>
      </c>
      <c r="H126" s="197"/>
      <c r="I126" s="197">
        <v>418</v>
      </c>
      <c r="J126" s="208">
        <v>421</v>
      </c>
      <c r="K126" s="199"/>
      <c r="L126" s="198">
        <v>451</v>
      </c>
      <c r="M126" s="194"/>
      <c r="N126" s="200">
        <v>457</v>
      </c>
      <c r="O126" s="200">
        <v>0</v>
      </c>
      <c r="P126" s="200"/>
      <c r="Q126" s="201">
        <v>496</v>
      </c>
      <c r="R126" s="202">
        <v>0</v>
      </c>
      <c r="S126" s="201"/>
      <c r="T126" s="203">
        <v>538</v>
      </c>
      <c r="U126" s="203">
        <v>0</v>
      </c>
      <c r="V126" s="203"/>
      <c r="W126" s="207">
        <v>583</v>
      </c>
      <c r="X126" s="207"/>
      <c r="Y126" s="207">
        <v>613</v>
      </c>
      <c r="Z126" s="194">
        <v>632</v>
      </c>
      <c r="AA126" s="194"/>
      <c r="AB126" s="205">
        <v>662</v>
      </c>
      <c r="AC126" s="197">
        <v>685</v>
      </c>
      <c r="AD126" s="197"/>
      <c r="AE126" s="206">
        <v>715</v>
      </c>
    </row>
    <row r="127" spans="1:31" ht="12.75" customHeight="1">
      <c r="A127" s="179">
        <v>119</v>
      </c>
      <c r="B127" s="194">
        <v>141531</v>
      </c>
      <c r="C127" s="195" t="s">
        <v>230</v>
      </c>
      <c r="D127" s="196">
        <v>341</v>
      </c>
      <c r="E127" s="196"/>
      <c r="F127" s="196">
        <v>370</v>
      </c>
      <c r="G127" s="197">
        <v>388</v>
      </c>
      <c r="H127" s="197"/>
      <c r="I127" s="197">
        <v>418</v>
      </c>
      <c r="J127" s="208">
        <v>421</v>
      </c>
      <c r="K127" s="199"/>
      <c r="L127" s="198">
        <v>451</v>
      </c>
      <c r="M127" s="194"/>
      <c r="N127" s="200">
        <v>457</v>
      </c>
      <c r="O127" s="200">
        <v>0</v>
      </c>
      <c r="P127" s="200"/>
      <c r="Q127" s="201">
        <v>496</v>
      </c>
      <c r="R127" s="202">
        <v>0</v>
      </c>
      <c r="S127" s="201"/>
      <c r="T127" s="203">
        <v>538</v>
      </c>
      <c r="U127" s="203">
        <v>0</v>
      </c>
      <c r="V127" s="203"/>
      <c r="W127" s="207">
        <v>583</v>
      </c>
      <c r="X127" s="207"/>
      <c r="Y127" s="207">
        <v>613</v>
      </c>
      <c r="Z127" s="194">
        <v>632</v>
      </c>
      <c r="AA127" s="194"/>
      <c r="AB127" s="205">
        <v>662</v>
      </c>
      <c r="AC127" s="197">
        <v>685</v>
      </c>
      <c r="AD127" s="197"/>
      <c r="AE127" s="206">
        <v>715</v>
      </c>
    </row>
    <row r="128" spans="1:31" ht="12.75" customHeight="1">
      <c r="A128" s="193">
        <v>120</v>
      </c>
      <c r="B128" s="194">
        <v>61536</v>
      </c>
      <c r="C128" s="195" t="s">
        <v>231</v>
      </c>
      <c r="D128" s="196">
        <v>341</v>
      </c>
      <c r="E128" s="196"/>
      <c r="F128" s="196">
        <v>370</v>
      </c>
      <c r="G128" s="197">
        <v>370</v>
      </c>
      <c r="H128" s="197"/>
      <c r="I128" s="197">
        <v>399</v>
      </c>
      <c r="J128" s="208">
        <v>401</v>
      </c>
      <c r="K128" s="199"/>
      <c r="L128" s="198">
        <v>430</v>
      </c>
      <c r="M128" s="194"/>
      <c r="N128" s="200">
        <v>435</v>
      </c>
      <c r="O128" s="200">
        <v>0</v>
      </c>
      <c r="P128" s="200"/>
      <c r="Q128" s="201">
        <v>472</v>
      </c>
      <c r="R128" s="202">
        <v>0</v>
      </c>
      <c r="S128" s="201"/>
      <c r="T128" s="203">
        <v>512</v>
      </c>
      <c r="U128" s="203">
        <v>0</v>
      </c>
      <c r="V128" s="203"/>
      <c r="W128" s="207">
        <v>555</v>
      </c>
      <c r="X128" s="207"/>
      <c r="Y128" s="207">
        <v>584</v>
      </c>
      <c r="Z128" s="194">
        <v>602</v>
      </c>
      <c r="AA128" s="194"/>
      <c r="AB128" s="205">
        <v>631</v>
      </c>
      <c r="AC128" s="197">
        <v>653</v>
      </c>
      <c r="AD128" s="197"/>
      <c r="AE128" s="206">
        <v>682</v>
      </c>
    </row>
    <row r="129" spans="1:31" ht="12.75" customHeight="1">
      <c r="A129" s="179">
        <v>121</v>
      </c>
      <c r="B129" s="194">
        <v>122026</v>
      </c>
      <c r="C129" s="195" t="s">
        <v>232</v>
      </c>
      <c r="D129" s="196">
        <v>376</v>
      </c>
      <c r="E129" s="196"/>
      <c r="F129" s="196">
        <v>408</v>
      </c>
      <c r="G129" s="197">
        <v>408</v>
      </c>
      <c r="H129" s="197"/>
      <c r="I129" s="197">
        <v>440</v>
      </c>
      <c r="J129" s="208">
        <v>442</v>
      </c>
      <c r="K129" s="199"/>
      <c r="L129" s="198">
        <v>474</v>
      </c>
      <c r="M129" s="194"/>
      <c r="N129" s="200">
        <v>479</v>
      </c>
      <c r="O129" s="200">
        <v>0</v>
      </c>
      <c r="P129" s="200"/>
      <c r="Q129" s="201">
        <v>519</v>
      </c>
      <c r="R129" s="202">
        <v>0</v>
      </c>
      <c r="S129" s="201"/>
      <c r="T129" s="203">
        <v>563</v>
      </c>
      <c r="U129" s="203">
        <v>0</v>
      </c>
      <c r="V129" s="203"/>
      <c r="W129" s="207">
        <v>610</v>
      </c>
      <c r="X129" s="207"/>
      <c r="Y129" s="207">
        <v>642</v>
      </c>
      <c r="Z129" s="194">
        <v>661</v>
      </c>
      <c r="AA129" s="194"/>
      <c r="AB129" s="205">
        <v>693</v>
      </c>
      <c r="AC129" s="197">
        <v>717</v>
      </c>
      <c r="AD129" s="197"/>
      <c r="AE129" s="206">
        <v>749</v>
      </c>
    </row>
    <row r="130" spans="1:31" ht="12.75" customHeight="1">
      <c r="A130" s="193">
        <v>122</v>
      </c>
      <c r="B130" s="194">
        <v>140521</v>
      </c>
      <c r="C130" s="195" t="s">
        <v>233</v>
      </c>
      <c r="D130" s="196">
        <v>322</v>
      </c>
      <c r="E130" s="196"/>
      <c r="F130" s="196">
        <v>349</v>
      </c>
      <c r="G130" s="197">
        <v>349</v>
      </c>
      <c r="H130" s="197"/>
      <c r="I130" s="197">
        <v>376</v>
      </c>
      <c r="J130" s="208">
        <v>379</v>
      </c>
      <c r="K130" s="199"/>
      <c r="L130" s="198">
        <v>406</v>
      </c>
      <c r="M130" s="194"/>
      <c r="N130" s="200">
        <v>411</v>
      </c>
      <c r="O130" s="200">
        <v>0</v>
      </c>
      <c r="P130" s="200"/>
      <c r="Q130" s="201">
        <v>446</v>
      </c>
      <c r="R130" s="202">
        <v>0</v>
      </c>
      <c r="S130" s="201"/>
      <c r="T130" s="203">
        <v>484</v>
      </c>
      <c r="U130" s="203">
        <v>0</v>
      </c>
      <c r="V130" s="203"/>
      <c r="W130" s="207">
        <v>525</v>
      </c>
      <c r="X130" s="207"/>
      <c r="Y130" s="207">
        <v>552</v>
      </c>
      <c r="Z130" s="194">
        <v>569</v>
      </c>
      <c r="AA130" s="194"/>
      <c r="AB130" s="205">
        <v>596</v>
      </c>
      <c r="AC130" s="197">
        <v>617</v>
      </c>
      <c r="AD130" s="197"/>
      <c r="AE130" s="206">
        <v>644</v>
      </c>
    </row>
    <row r="131" spans="1:31" ht="12.75" customHeight="1">
      <c r="A131" s="179">
        <v>123</v>
      </c>
      <c r="B131" s="194">
        <v>140522</v>
      </c>
      <c r="C131" s="195" t="s">
        <v>234</v>
      </c>
      <c r="D131" s="196">
        <v>341</v>
      </c>
      <c r="E131" s="196"/>
      <c r="F131" s="196">
        <v>370</v>
      </c>
      <c r="G131" s="197">
        <v>370</v>
      </c>
      <c r="H131" s="197"/>
      <c r="I131" s="197">
        <v>399</v>
      </c>
      <c r="J131" s="208">
        <v>401</v>
      </c>
      <c r="K131" s="199"/>
      <c r="L131" s="198">
        <v>430</v>
      </c>
      <c r="M131" s="194"/>
      <c r="N131" s="200">
        <v>435</v>
      </c>
      <c r="O131" s="200">
        <v>0</v>
      </c>
      <c r="P131" s="200"/>
      <c r="Q131" s="201">
        <v>472</v>
      </c>
      <c r="R131" s="202">
        <v>0</v>
      </c>
      <c r="S131" s="201"/>
      <c r="T131" s="203">
        <v>512</v>
      </c>
      <c r="U131" s="203">
        <v>0</v>
      </c>
      <c r="V131" s="203"/>
      <c r="W131" s="207">
        <v>555</v>
      </c>
      <c r="X131" s="207"/>
      <c r="Y131" s="207">
        <v>584</v>
      </c>
      <c r="Z131" s="194">
        <v>602</v>
      </c>
      <c r="AA131" s="194"/>
      <c r="AB131" s="205">
        <v>631</v>
      </c>
      <c r="AC131" s="197">
        <v>653</v>
      </c>
      <c r="AD131" s="197"/>
      <c r="AE131" s="206">
        <v>682</v>
      </c>
    </row>
    <row r="132" spans="1:31" ht="12.75" customHeight="1">
      <c r="A132" s="193">
        <v>124</v>
      </c>
      <c r="B132" s="194">
        <v>61041</v>
      </c>
      <c r="C132" s="195" t="s">
        <v>235</v>
      </c>
      <c r="D132" s="196">
        <v>358</v>
      </c>
      <c r="E132" s="196"/>
      <c r="F132" s="196">
        <v>388</v>
      </c>
      <c r="G132" s="197">
        <v>388</v>
      </c>
      <c r="H132" s="197"/>
      <c r="I132" s="197">
        <v>418</v>
      </c>
      <c r="J132" s="208">
        <v>421</v>
      </c>
      <c r="K132" s="199"/>
      <c r="L132" s="198">
        <v>451</v>
      </c>
      <c r="M132" s="194"/>
      <c r="N132" s="200">
        <v>457</v>
      </c>
      <c r="O132" s="200">
        <v>0</v>
      </c>
      <c r="P132" s="200"/>
      <c r="Q132" s="201">
        <v>496</v>
      </c>
      <c r="R132" s="202">
        <v>0</v>
      </c>
      <c r="S132" s="201"/>
      <c r="T132" s="203">
        <v>538</v>
      </c>
      <c r="U132" s="203">
        <v>0</v>
      </c>
      <c r="V132" s="203"/>
      <c r="W132" s="207">
        <v>583</v>
      </c>
      <c r="X132" s="207"/>
      <c r="Y132" s="207">
        <v>613</v>
      </c>
      <c r="Z132" s="194">
        <v>632</v>
      </c>
      <c r="AA132" s="194"/>
      <c r="AB132" s="205">
        <v>662</v>
      </c>
      <c r="AC132" s="197">
        <v>685</v>
      </c>
      <c r="AD132" s="197"/>
      <c r="AE132" s="206">
        <v>715</v>
      </c>
    </row>
    <row r="133" spans="1:31" ht="12.75" customHeight="1">
      <c r="A133" s="179">
        <v>125</v>
      </c>
      <c r="B133" s="194">
        <v>141536</v>
      </c>
      <c r="C133" s="195" t="s">
        <v>236</v>
      </c>
      <c r="D133" s="196">
        <v>358</v>
      </c>
      <c r="E133" s="196"/>
      <c r="F133" s="196">
        <v>388</v>
      </c>
      <c r="G133" s="197">
        <v>388</v>
      </c>
      <c r="H133" s="197"/>
      <c r="I133" s="197">
        <v>418</v>
      </c>
      <c r="J133" s="208">
        <v>421</v>
      </c>
      <c r="K133" s="199"/>
      <c r="L133" s="198">
        <v>451</v>
      </c>
      <c r="M133" s="194"/>
      <c r="N133" s="200">
        <v>457</v>
      </c>
      <c r="O133" s="200">
        <v>0</v>
      </c>
      <c r="P133" s="200"/>
      <c r="Q133" s="201">
        <v>496</v>
      </c>
      <c r="R133" s="202">
        <v>0</v>
      </c>
      <c r="S133" s="201"/>
      <c r="T133" s="203">
        <v>538</v>
      </c>
      <c r="U133" s="203">
        <v>0</v>
      </c>
      <c r="V133" s="203"/>
      <c r="W133" s="207">
        <v>583</v>
      </c>
      <c r="X133" s="207"/>
      <c r="Y133" s="207">
        <v>613</v>
      </c>
      <c r="Z133" s="194">
        <v>632</v>
      </c>
      <c r="AA133" s="194"/>
      <c r="AB133" s="205">
        <v>662</v>
      </c>
      <c r="AC133" s="197">
        <v>685</v>
      </c>
      <c r="AD133" s="197"/>
      <c r="AE133" s="206">
        <v>715</v>
      </c>
    </row>
    <row r="134" spans="1:31" ht="12.75" customHeight="1">
      <c r="A134" s="193">
        <v>126</v>
      </c>
      <c r="B134" s="194">
        <v>141019</v>
      </c>
      <c r="C134" s="195" t="s">
        <v>237</v>
      </c>
      <c r="D134" s="196">
        <v>358</v>
      </c>
      <c r="E134" s="196"/>
      <c r="F134" s="196">
        <v>388</v>
      </c>
      <c r="G134" s="197">
        <v>388</v>
      </c>
      <c r="H134" s="197"/>
      <c r="I134" s="197">
        <v>418</v>
      </c>
      <c r="J134" s="208">
        <v>421</v>
      </c>
      <c r="K134" s="199"/>
      <c r="L134" s="198">
        <v>451</v>
      </c>
      <c r="M134" s="194"/>
      <c r="N134" s="200">
        <v>457</v>
      </c>
      <c r="O134" s="200">
        <v>0</v>
      </c>
      <c r="P134" s="200"/>
      <c r="Q134" s="201">
        <v>496</v>
      </c>
      <c r="R134" s="202">
        <v>0</v>
      </c>
      <c r="S134" s="201"/>
      <c r="T134" s="203">
        <v>538</v>
      </c>
      <c r="U134" s="203">
        <v>0</v>
      </c>
      <c r="V134" s="203"/>
      <c r="W134" s="207">
        <v>583</v>
      </c>
      <c r="X134" s="207"/>
      <c r="Y134" s="207">
        <v>613</v>
      </c>
      <c r="Z134" s="194">
        <v>632</v>
      </c>
      <c r="AA134" s="194"/>
      <c r="AB134" s="205">
        <v>662</v>
      </c>
      <c r="AC134" s="197">
        <v>685</v>
      </c>
      <c r="AD134" s="197"/>
      <c r="AE134" s="206">
        <v>715</v>
      </c>
    </row>
    <row r="135" spans="1:31" ht="12.75" customHeight="1">
      <c r="A135" s="179">
        <v>127</v>
      </c>
      <c r="B135" s="194">
        <v>62521</v>
      </c>
      <c r="C135" s="195" t="s">
        <v>238</v>
      </c>
      <c r="D135" s="196">
        <v>310</v>
      </c>
      <c r="E135" s="196"/>
      <c r="F135" s="196">
        <v>336</v>
      </c>
      <c r="G135" s="197">
        <v>336</v>
      </c>
      <c r="H135" s="197"/>
      <c r="I135" s="197">
        <v>362</v>
      </c>
      <c r="J135" s="208">
        <v>364</v>
      </c>
      <c r="K135" s="199"/>
      <c r="L135" s="198">
        <v>390</v>
      </c>
      <c r="M135" s="194"/>
      <c r="N135" s="200">
        <v>395</v>
      </c>
      <c r="O135" s="200">
        <v>0</v>
      </c>
      <c r="P135" s="200"/>
      <c r="Q135" s="201">
        <v>428</v>
      </c>
      <c r="R135" s="202">
        <v>0</v>
      </c>
      <c r="S135" s="201"/>
      <c r="T135" s="203">
        <v>464</v>
      </c>
      <c r="U135" s="203">
        <v>0</v>
      </c>
      <c r="V135" s="203"/>
      <c r="W135" s="207">
        <v>503</v>
      </c>
      <c r="X135" s="207"/>
      <c r="Y135" s="207">
        <v>529</v>
      </c>
      <c r="Z135" s="194">
        <v>545</v>
      </c>
      <c r="AA135" s="194"/>
      <c r="AB135" s="205">
        <v>571</v>
      </c>
      <c r="AC135" s="197">
        <v>591</v>
      </c>
      <c r="AD135" s="197"/>
      <c r="AE135" s="206">
        <v>617</v>
      </c>
    </row>
    <row r="136" spans="1:31" ht="12.75" customHeight="1">
      <c r="A136" s="193">
        <v>128</v>
      </c>
      <c r="B136" s="194">
        <v>151026</v>
      </c>
      <c r="C136" s="195" t="s">
        <v>239</v>
      </c>
      <c r="D136" s="196">
        <v>501</v>
      </c>
      <c r="E136" s="196"/>
      <c r="F136" s="196">
        <v>543</v>
      </c>
      <c r="G136" s="197">
        <v>543</v>
      </c>
      <c r="H136" s="197"/>
      <c r="I136" s="197">
        <v>585</v>
      </c>
      <c r="J136" s="208">
        <v>589</v>
      </c>
      <c r="K136" s="199"/>
      <c r="L136" s="198">
        <v>631</v>
      </c>
      <c r="M136" s="194"/>
      <c r="N136" s="200">
        <v>639</v>
      </c>
      <c r="O136" s="200">
        <v>0</v>
      </c>
      <c r="P136" s="200"/>
      <c r="Q136" s="201">
        <v>693</v>
      </c>
      <c r="R136" s="202">
        <v>0</v>
      </c>
      <c r="S136" s="201"/>
      <c r="T136" s="203">
        <v>751</v>
      </c>
      <c r="U136" s="203">
        <v>0</v>
      </c>
      <c r="V136" s="203"/>
      <c r="W136" s="207">
        <v>814</v>
      </c>
      <c r="X136" s="207"/>
      <c r="Y136" s="207">
        <v>856</v>
      </c>
      <c r="Z136" s="194">
        <v>882</v>
      </c>
      <c r="AA136" s="194"/>
      <c r="AB136" s="205">
        <v>924</v>
      </c>
      <c r="AC136" s="197">
        <v>956</v>
      </c>
      <c r="AD136" s="197"/>
      <c r="AE136" s="206">
        <v>998</v>
      </c>
    </row>
    <row r="137" spans="1:31" ht="12.75" customHeight="1">
      <c r="A137" s="179">
        <v>129</v>
      </c>
      <c r="B137" s="194">
        <v>21526</v>
      </c>
      <c r="C137" s="195" t="s">
        <v>240</v>
      </c>
      <c r="D137" s="196">
        <v>465</v>
      </c>
      <c r="E137" s="196"/>
      <c r="F137" s="196">
        <v>504</v>
      </c>
      <c r="G137" s="197">
        <v>504</v>
      </c>
      <c r="H137" s="197"/>
      <c r="I137" s="197">
        <v>543</v>
      </c>
      <c r="J137" s="208">
        <v>546</v>
      </c>
      <c r="K137" s="199"/>
      <c r="L137" s="198">
        <v>585</v>
      </c>
      <c r="M137" s="194"/>
      <c r="N137" s="200">
        <v>592</v>
      </c>
      <c r="O137" s="200">
        <v>0</v>
      </c>
      <c r="P137" s="200"/>
      <c r="Q137" s="201">
        <v>642</v>
      </c>
      <c r="R137" s="202">
        <v>0</v>
      </c>
      <c r="S137" s="201"/>
      <c r="T137" s="203">
        <v>696</v>
      </c>
      <c r="U137" s="203">
        <v>0</v>
      </c>
      <c r="V137" s="203"/>
      <c r="W137" s="207">
        <v>754</v>
      </c>
      <c r="X137" s="207"/>
      <c r="Y137" s="207">
        <v>793</v>
      </c>
      <c r="Z137" s="194">
        <v>817</v>
      </c>
      <c r="AA137" s="194"/>
      <c r="AB137" s="205">
        <v>856</v>
      </c>
      <c r="AC137" s="197">
        <v>886</v>
      </c>
      <c r="AD137" s="197"/>
      <c r="AE137" s="206">
        <v>925</v>
      </c>
    </row>
    <row r="138" spans="1:31" ht="12.75" customHeight="1">
      <c r="A138" s="193">
        <v>130</v>
      </c>
      <c r="B138" s="194">
        <v>22016</v>
      </c>
      <c r="C138" s="195" t="s">
        <v>241</v>
      </c>
      <c r="D138" s="196">
        <v>441</v>
      </c>
      <c r="E138" s="196"/>
      <c r="F138" s="196">
        <v>478</v>
      </c>
      <c r="G138" s="197">
        <v>478</v>
      </c>
      <c r="H138" s="197"/>
      <c r="I138" s="197">
        <v>515</v>
      </c>
      <c r="J138" s="208">
        <v>518</v>
      </c>
      <c r="K138" s="199"/>
      <c r="L138" s="198">
        <v>555</v>
      </c>
      <c r="M138" s="194"/>
      <c r="N138" s="200">
        <v>562</v>
      </c>
      <c r="O138" s="200">
        <v>0</v>
      </c>
      <c r="P138" s="200"/>
      <c r="Q138" s="201">
        <v>609</v>
      </c>
      <c r="R138" s="202">
        <v>0</v>
      </c>
      <c r="S138" s="201"/>
      <c r="T138" s="203">
        <v>660</v>
      </c>
      <c r="U138" s="203">
        <v>0</v>
      </c>
      <c r="V138" s="203"/>
      <c r="W138" s="207">
        <v>715</v>
      </c>
      <c r="X138" s="207"/>
      <c r="Y138" s="207">
        <v>752</v>
      </c>
      <c r="Z138" s="194">
        <v>775</v>
      </c>
      <c r="AA138" s="194"/>
      <c r="AB138" s="205">
        <v>812</v>
      </c>
      <c r="AC138" s="197">
        <v>840</v>
      </c>
      <c r="AD138" s="197"/>
      <c r="AE138" s="206">
        <v>877</v>
      </c>
    </row>
    <row r="139" spans="1:31" ht="12.75" customHeight="1">
      <c r="A139" s="179">
        <v>131</v>
      </c>
      <c r="B139" s="194">
        <v>22017</v>
      </c>
      <c r="C139" s="195" t="s">
        <v>242</v>
      </c>
      <c r="D139" s="196">
        <v>465</v>
      </c>
      <c r="E139" s="196"/>
      <c r="F139" s="196">
        <v>504</v>
      </c>
      <c r="G139" s="197">
        <v>504</v>
      </c>
      <c r="H139" s="197"/>
      <c r="I139" s="197">
        <v>543</v>
      </c>
      <c r="J139" s="208">
        <v>546</v>
      </c>
      <c r="K139" s="199"/>
      <c r="L139" s="198">
        <v>585</v>
      </c>
      <c r="M139" s="194"/>
      <c r="N139" s="200">
        <v>592</v>
      </c>
      <c r="O139" s="200">
        <v>0</v>
      </c>
      <c r="P139" s="200"/>
      <c r="Q139" s="201">
        <v>642</v>
      </c>
      <c r="R139" s="202">
        <v>0</v>
      </c>
      <c r="S139" s="201"/>
      <c r="T139" s="203">
        <v>696</v>
      </c>
      <c r="U139" s="203">
        <v>0</v>
      </c>
      <c r="V139" s="203"/>
      <c r="W139" s="207">
        <v>754</v>
      </c>
      <c r="X139" s="207"/>
      <c r="Y139" s="207">
        <v>793</v>
      </c>
      <c r="Z139" s="194">
        <v>817</v>
      </c>
      <c r="AA139" s="194"/>
      <c r="AB139" s="205">
        <v>856</v>
      </c>
      <c r="AC139" s="197">
        <v>886</v>
      </c>
      <c r="AD139" s="197"/>
      <c r="AE139" s="206">
        <v>925</v>
      </c>
    </row>
    <row r="140" spans="1:31" ht="12.75" customHeight="1">
      <c r="A140" s="193">
        <v>132</v>
      </c>
      <c r="B140" s="194">
        <v>111021</v>
      </c>
      <c r="C140" s="195" t="s">
        <v>243</v>
      </c>
      <c r="D140" s="196">
        <v>465</v>
      </c>
      <c r="E140" s="196"/>
      <c r="F140" s="196">
        <v>504</v>
      </c>
      <c r="G140" s="197">
        <v>504</v>
      </c>
      <c r="H140" s="197"/>
      <c r="I140" s="197">
        <v>543</v>
      </c>
      <c r="J140" s="208">
        <v>546</v>
      </c>
      <c r="K140" s="199"/>
      <c r="L140" s="198">
        <v>585</v>
      </c>
      <c r="M140" s="194"/>
      <c r="N140" s="200">
        <v>592</v>
      </c>
      <c r="O140" s="200">
        <v>0</v>
      </c>
      <c r="P140" s="200"/>
      <c r="Q140" s="201">
        <v>642</v>
      </c>
      <c r="R140" s="202">
        <v>0</v>
      </c>
      <c r="S140" s="201"/>
      <c r="T140" s="203">
        <v>696</v>
      </c>
      <c r="U140" s="203">
        <v>0</v>
      </c>
      <c r="V140" s="203"/>
      <c r="W140" s="207">
        <v>754</v>
      </c>
      <c r="X140" s="207"/>
      <c r="Y140" s="207">
        <v>793</v>
      </c>
      <c r="Z140" s="194">
        <v>817</v>
      </c>
      <c r="AA140" s="194"/>
      <c r="AB140" s="205">
        <v>856</v>
      </c>
      <c r="AC140" s="197">
        <v>886</v>
      </c>
      <c r="AD140" s="197"/>
      <c r="AE140" s="206">
        <v>925</v>
      </c>
    </row>
    <row r="141" spans="1:31" ht="12.75" customHeight="1">
      <c r="A141" s="179">
        <v>133</v>
      </c>
      <c r="B141" s="194">
        <v>60516</v>
      </c>
      <c r="C141" s="195" t="s">
        <v>244</v>
      </c>
      <c r="D141" s="196">
        <v>441</v>
      </c>
      <c r="E141" s="196"/>
      <c r="F141" s="196">
        <v>478</v>
      </c>
      <c r="G141" s="197">
        <v>478</v>
      </c>
      <c r="H141" s="197"/>
      <c r="I141" s="197">
        <v>515</v>
      </c>
      <c r="J141" s="208">
        <v>518</v>
      </c>
      <c r="K141" s="199"/>
      <c r="L141" s="198">
        <v>555</v>
      </c>
      <c r="M141" s="194"/>
      <c r="N141" s="200">
        <v>562</v>
      </c>
      <c r="O141" s="200">
        <v>0</v>
      </c>
      <c r="P141" s="200"/>
      <c r="Q141" s="201">
        <v>609</v>
      </c>
      <c r="R141" s="202">
        <v>0</v>
      </c>
      <c r="S141" s="201"/>
      <c r="T141" s="203">
        <v>660</v>
      </c>
      <c r="U141" s="203">
        <v>0</v>
      </c>
      <c r="V141" s="203"/>
      <c r="W141" s="207">
        <v>715</v>
      </c>
      <c r="X141" s="207"/>
      <c r="Y141" s="207">
        <v>752</v>
      </c>
      <c r="Z141" s="194">
        <v>775</v>
      </c>
      <c r="AA141" s="194"/>
      <c r="AB141" s="205">
        <v>812</v>
      </c>
      <c r="AC141" s="197">
        <v>840</v>
      </c>
      <c r="AD141" s="197"/>
      <c r="AE141" s="206">
        <v>877</v>
      </c>
    </row>
    <row r="142" spans="1:31" ht="12.75" customHeight="1">
      <c r="A142" s="193">
        <v>134</v>
      </c>
      <c r="B142" s="194">
        <v>60526</v>
      </c>
      <c r="C142" s="195" t="s">
        <v>245</v>
      </c>
      <c r="D142" s="196">
        <v>322</v>
      </c>
      <c r="E142" s="196"/>
      <c r="F142" s="196">
        <v>349</v>
      </c>
      <c r="G142" s="197">
        <v>349</v>
      </c>
      <c r="H142" s="197"/>
      <c r="I142" s="197">
        <v>376</v>
      </c>
      <c r="J142" s="208">
        <v>379</v>
      </c>
      <c r="K142" s="199"/>
      <c r="L142" s="198">
        <v>406</v>
      </c>
      <c r="M142" s="194"/>
      <c r="N142" s="200">
        <v>411</v>
      </c>
      <c r="O142" s="200">
        <v>0</v>
      </c>
      <c r="P142" s="200"/>
      <c r="Q142" s="201">
        <v>446</v>
      </c>
      <c r="R142" s="202">
        <v>0</v>
      </c>
      <c r="S142" s="201"/>
      <c r="T142" s="203">
        <v>484</v>
      </c>
      <c r="U142" s="203">
        <v>0</v>
      </c>
      <c r="V142" s="203"/>
      <c r="W142" s="207">
        <v>525</v>
      </c>
      <c r="X142" s="207"/>
      <c r="Y142" s="207">
        <v>552</v>
      </c>
      <c r="Z142" s="194">
        <v>569</v>
      </c>
      <c r="AA142" s="194"/>
      <c r="AB142" s="205">
        <v>596</v>
      </c>
      <c r="AC142" s="197">
        <v>617</v>
      </c>
      <c r="AD142" s="197"/>
      <c r="AE142" s="206">
        <v>644</v>
      </c>
    </row>
    <row r="143" spans="1:31" ht="12.75" customHeight="1">
      <c r="A143" s="179">
        <v>135</v>
      </c>
      <c r="B143" s="194">
        <v>999994</v>
      </c>
      <c r="C143" s="195" t="s">
        <v>65</v>
      </c>
      <c r="D143" s="196">
        <v>0</v>
      </c>
      <c r="E143" s="196"/>
      <c r="F143" s="196"/>
      <c r="G143" s="212">
        <v>0</v>
      </c>
      <c r="H143" s="197"/>
      <c r="I143" s="197"/>
      <c r="J143" s="199"/>
      <c r="K143" s="199"/>
      <c r="L143" s="199"/>
      <c r="M143" s="194"/>
      <c r="N143" s="200">
        <v>0</v>
      </c>
      <c r="O143" s="200">
        <v>0</v>
      </c>
      <c r="P143" s="200"/>
      <c r="Q143" s="201">
        <v>0</v>
      </c>
      <c r="R143" s="202">
        <v>0</v>
      </c>
      <c r="S143" s="201"/>
      <c r="T143" s="203">
        <v>0</v>
      </c>
      <c r="U143" s="203">
        <v>0</v>
      </c>
      <c r="V143" s="203"/>
      <c r="W143" s="207" t="s">
        <v>409</v>
      </c>
      <c r="X143" s="207"/>
      <c r="Y143" s="207" t="s">
        <v>409</v>
      </c>
      <c r="Z143" s="194">
        <v>0</v>
      </c>
      <c r="AA143" s="194"/>
      <c r="AB143" s="205">
        <v>0</v>
      </c>
      <c r="AC143" s="197" t="s">
        <v>414</v>
      </c>
      <c r="AD143" s="197"/>
      <c r="AE143" s="206"/>
    </row>
    <row r="144" spans="1:31" ht="12.75" customHeight="1">
      <c r="A144" s="193">
        <v>136</v>
      </c>
      <c r="B144" s="194">
        <v>999990</v>
      </c>
      <c r="C144" s="195" t="s">
        <v>246</v>
      </c>
      <c r="D144" s="196">
        <v>0</v>
      </c>
      <c r="E144" s="196"/>
      <c r="F144" s="196">
        <v>0</v>
      </c>
      <c r="G144" s="197"/>
      <c r="H144" s="197"/>
      <c r="I144" s="197"/>
      <c r="J144" s="208">
        <v>0</v>
      </c>
      <c r="K144" s="199"/>
      <c r="L144" s="198">
        <v>0</v>
      </c>
      <c r="M144" s="194"/>
      <c r="N144" s="200">
        <v>0</v>
      </c>
      <c r="O144" s="200">
        <v>0</v>
      </c>
      <c r="P144" s="200"/>
      <c r="Q144" s="201">
        <v>0</v>
      </c>
      <c r="R144" s="202">
        <v>0</v>
      </c>
      <c r="S144" s="201"/>
      <c r="T144" s="203">
        <v>0</v>
      </c>
      <c r="U144" s="203">
        <v>0</v>
      </c>
      <c r="V144" s="203"/>
      <c r="W144" s="207" t="s">
        <v>409</v>
      </c>
      <c r="X144" s="207"/>
      <c r="Y144" s="207" t="s">
        <v>409</v>
      </c>
      <c r="Z144" s="194">
        <v>0</v>
      </c>
      <c r="AA144" s="194"/>
      <c r="AB144" s="205">
        <v>0</v>
      </c>
      <c r="AC144" s="197" t="s">
        <v>410</v>
      </c>
      <c r="AD144" s="197"/>
      <c r="AE144" s="206"/>
    </row>
    <row r="145" spans="1:31" ht="12.75" customHeight="1">
      <c r="A145" s="179">
        <v>137</v>
      </c>
      <c r="B145" s="194">
        <v>141021</v>
      </c>
      <c r="C145" s="195" t="s">
        <v>247</v>
      </c>
      <c r="D145" s="196">
        <v>310</v>
      </c>
      <c r="E145" s="196"/>
      <c r="F145" s="196">
        <v>336</v>
      </c>
      <c r="G145" s="197">
        <v>336</v>
      </c>
      <c r="H145" s="197"/>
      <c r="I145" s="197">
        <v>362</v>
      </c>
      <c r="J145" s="208">
        <v>364</v>
      </c>
      <c r="K145" s="199"/>
      <c r="L145" s="198">
        <v>390</v>
      </c>
      <c r="M145" s="194"/>
      <c r="N145" s="200">
        <v>395</v>
      </c>
      <c r="O145" s="200">
        <v>0</v>
      </c>
      <c r="P145" s="200"/>
      <c r="Q145" s="201">
        <v>428</v>
      </c>
      <c r="R145" s="202">
        <v>0</v>
      </c>
      <c r="S145" s="201"/>
      <c r="T145" s="203">
        <v>464</v>
      </c>
      <c r="U145" s="203">
        <v>0</v>
      </c>
      <c r="V145" s="203"/>
      <c r="W145" s="207">
        <v>503</v>
      </c>
      <c r="X145" s="207"/>
      <c r="Y145" s="207">
        <v>529</v>
      </c>
      <c r="Z145" s="194">
        <v>545</v>
      </c>
      <c r="AA145" s="194"/>
      <c r="AB145" s="205">
        <v>571</v>
      </c>
      <c r="AC145" s="197">
        <v>591</v>
      </c>
      <c r="AD145" s="197"/>
      <c r="AE145" s="206">
        <v>617</v>
      </c>
    </row>
    <row r="146" spans="1:31" ht="12.75" customHeight="1">
      <c r="A146" s="193">
        <v>138</v>
      </c>
      <c r="B146" s="194">
        <v>141022</v>
      </c>
      <c r="C146" s="195" t="s">
        <v>248</v>
      </c>
      <c r="D146" s="196">
        <v>316</v>
      </c>
      <c r="E146" s="196"/>
      <c r="F146" s="196">
        <v>342</v>
      </c>
      <c r="G146" s="197">
        <v>343</v>
      </c>
      <c r="H146" s="197"/>
      <c r="I146" s="197">
        <v>369</v>
      </c>
      <c r="J146" s="208">
        <v>372</v>
      </c>
      <c r="K146" s="199"/>
      <c r="L146" s="198">
        <v>398</v>
      </c>
      <c r="M146" s="194"/>
      <c r="N146" s="200">
        <v>403</v>
      </c>
      <c r="O146" s="200">
        <v>0</v>
      </c>
      <c r="P146" s="200"/>
      <c r="Q146" s="201">
        <v>437</v>
      </c>
      <c r="R146" s="202">
        <v>0</v>
      </c>
      <c r="S146" s="201"/>
      <c r="T146" s="203">
        <v>474</v>
      </c>
      <c r="U146" s="203">
        <v>0</v>
      </c>
      <c r="V146" s="203"/>
      <c r="W146" s="207">
        <v>514</v>
      </c>
      <c r="X146" s="207"/>
      <c r="Y146" s="207">
        <v>540</v>
      </c>
      <c r="Z146" s="194">
        <v>557</v>
      </c>
      <c r="AA146" s="194"/>
      <c r="AB146" s="205">
        <v>583</v>
      </c>
      <c r="AC146" s="197">
        <v>604</v>
      </c>
      <c r="AD146" s="197"/>
      <c r="AE146" s="206">
        <v>630</v>
      </c>
    </row>
    <row r="147" spans="1:31" ht="12.75" customHeight="1">
      <c r="A147" s="179">
        <v>139</v>
      </c>
      <c r="B147" s="194">
        <v>42026</v>
      </c>
      <c r="C147" s="195" t="s">
        <v>249</v>
      </c>
      <c r="D147" s="196">
        <v>341</v>
      </c>
      <c r="E147" s="196"/>
      <c r="F147" s="196">
        <v>370</v>
      </c>
      <c r="G147" s="197">
        <v>370</v>
      </c>
      <c r="H147" s="197"/>
      <c r="I147" s="197">
        <v>399</v>
      </c>
      <c r="J147" s="208">
        <v>401</v>
      </c>
      <c r="K147" s="199"/>
      <c r="L147" s="198">
        <v>430</v>
      </c>
      <c r="M147" s="194"/>
      <c r="N147" s="200">
        <v>435</v>
      </c>
      <c r="O147" s="200">
        <v>0</v>
      </c>
      <c r="P147" s="200"/>
      <c r="Q147" s="201">
        <v>472</v>
      </c>
      <c r="R147" s="202">
        <v>0</v>
      </c>
      <c r="S147" s="201"/>
      <c r="T147" s="203">
        <v>512</v>
      </c>
      <c r="U147" s="203">
        <v>0</v>
      </c>
      <c r="V147" s="203"/>
      <c r="W147" s="207">
        <v>555</v>
      </c>
      <c r="X147" s="207"/>
      <c r="Y147" s="207">
        <v>584</v>
      </c>
      <c r="Z147" s="194">
        <v>602</v>
      </c>
      <c r="AA147" s="194"/>
      <c r="AB147" s="205">
        <v>631</v>
      </c>
      <c r="AC147" s="197">
        <v>653</v>
      </c>
      <c r="AD147" s="197"/>
      <c r="AE147" s="206">
        <v>682</v>
      </c>
    </row>
    <row r="148" spans="1:31" ht="12.75" customHeight="1">
      <c r="A148" s="193">
        <v>140</v>
      </c>
      <c r="B148" s="194">
        <v>42027</v>
      </c>
      <c r="C148" s="195" t="s">
        <v>250</v>
      </c>
      <c r="D148" s="196">
        <v>358</v>
      </c>
      <c r="E148" s="196"/>
      <c r="F148" s="196">
        <v>388</v>
      </c>
      <c r="G148" s="197">
        <v>388</v>
      </c>
      <c r="H148" s="197"/>
      <c r="I148" s="197">
        <v>418</v>
      </c>
      <c r="J148" s="208">
        <v>421</v>
      </c>
      <c r="K148" s="199"/>
      <c r="L148" s="198">
        <v>451</v>
      </c>
      <c r="M148" s="194"/>
      <c r="N148" s="200">
        <v>457</v>
      </c>
      <c r="O148" s="200">
        <v>0</v>
      </c>
      <c r="P148" s="200"/>
      <c r="Q148" s="201">
        <v>496</v>
      </c>
      <c r="R148" s="202">
        <v>0</v>
      </c>
      <c r="S148" s="201"/>
      <c r="T148" s="203">
        <v>538</v>
      </c>
      <c r="U148" s="203">
        <v>0</v>
      </c>
      <c r="V148" s="203"/>
      <c r="W148" s="207">
        <v>583</v>
      </c>
      <c r="X148" s="207"/>
      <c r="Y148" s="207">
        <v>613</v>
      </c>
      <c r="Z148" s="194">
        <v>632</v>
      </c>
      <c r="AA148" s="194"/>
      <c r="AB148" s="205">
        <v>662</v>
      </c>
      <c r="AC148" s="197">
        <v>685</v>
      </c>
      <c r="AD148" s="197"/>
      <c r="AE148" s="206">
        <v>715</v>
      </c>
    </row>
    <row r="149" spans="1:31" ht="12.75" customHeight="1">
      <c r="A149" s="179">
        <v>141</v>
      </c>
      <c r="B149" s="194">
        <v>141015</v>
      </c>
      <c r="C149" s="195" t="s">
        <v>251</v>
      </c>
      <c r="D149" s="196">
        <v>302</v>
      </c>
      <c r="E149" s="196"/>
      <c r="F149" s="196">
        <v>327</v>
      </c>
      <c r="G149" s="197">
        <v>328</v>
      </c>
      <c r="H149" s="197"/>
      <c r="I149" s="197">
        <v>353</v>
      </c>
      <c r="J149" s="208">
        <v>256</v>
      </c>
      <c r="K149" s="199"/>
      <c r="L149" s="198">
        <v>74</v>
      </c>
      <c r="M149" s="194"/>
      <c r="N149" s="200">
        <v>386</v>
      </c>
      <c r="O149" s="200">
        <v>0</v>
      </c>
      <c r="P149" s="200"/>
      <c r="Q149" s="201">
        <v>419</v>
      </c>
      <c r="R149" s="202">
        <v>0</v>
      </c>
      <c r="S149" s="201"/>
      <c r="T149" s="203">
        <v>454</v>
      </c>
      <c r="U149" s="203">
        <v>0</v>
      </c>
      <c r="V149" s="203"/>
      <c r="W149" s="207">
        <v>492</v>
      </c>
      <c r="X149" s="207"/>
      <c r="Y149" s="207">
        <v>517</v>
      </c>
      <c r="Z149" s="194">
        <v>533</v>
      </c>
      <c r="AA149" s="194"/>
      <c r="AB149" s="205">
        <v>558</v>
      </c>
      <c r="AC149" s="197">
        <v>578</v>
      </c>
      <c r="AD149" s="197"/>
      <c r="AE149" s="206">
        <v>603</v>
      </c>
    </row>
    <row r="150" spans="1:31" ht="12.75" customHeight="1">
      <c r="A150" s="193">
        <v>142</v>
      </c>
      <c r="B150" s="194">
        <v>61026</v>
      </c>
      <c r="C150" s="195" t="s">
        <v>252</v>
      </c>
      <c r="D150" s="196">
        <v>310</v>
      </c>
      <c r="E150" s="196"/>
      <c r="F150" s="196">
        <v>336</v>
      </c>
      <c r="G150" s="197">
        <v>336</v>
      </c>
      <c r="H150" s="197"/>
      <c r="I150" s="197">
        <v>362</v>
      </c>
      <c r="J150" s="208">
        <v>356</v>
      </c>
      <c r="K150" s="199"/>
      <c r="L150" s="198">
        <v>381</v>
      </c>
      <c r="M150" s="194"/>
      <c r="N150" s="200">
        <v>395</v>
      </c>
      <c r="O150" s="200">
        <v>0</v>
      </c>
      <c r="P150" s="200"/>
      <c r="Q150" s="201">
        <v>428</v>
      </c>
      <c r="R150" s="202">
        <v>0</v>
      </c>
      <c r="S150" s="201"/>
      <c r="T150" s="203">
        <v>464</v>
      </c>
      <c r="U150" s="203">
        <v>0</v>
      </c>
      <c r="V150" s="203"/>
      <c r="W150" s="207">
        <v>503</v>
      </c>
      <c r="X150" s="207"/>
      <c r="Y150" s="207">
        <v>529</v>
      </c>
      <c r="Z150" s="194">
        <v>545</v>
      </c>
      <c r="AA150" s="194"/>
      <c r="AB150" s="205">
        <v>571</v>
      </c>
      <c r="AC150" s="197">
        <v>591</v>
      </c>
      <c r="AD150" s="197"/>
      <c r="AE150" s="206">
        <v>617</v>
      </c>
    </row>
    <row r="151" spans="1:31" ht="12.75" customHeight="1">
      <c r="A151" s="179">
        <v>143</v>
      </c>
      <c r="B151" s="194">
        <v>133016</v>
      </c>
      <c r="C151" s="195" t="s">
        <v>253</v>
      </c>
      <c r="D151" s="196">
        <v>310</v>
      </c>
      <c r="E151" s="196"/>
      <c r="F151" s="196">
        <v>336</v>
      </c>
      <c r="G151" s="197">
        <v>336</v>
      </c>
      <c r="H151" s="197"/>
      <c r="I151" s="197">
        <v>362</v>
      </c>
      <c r="J151" s="208">
        <v>364</v>
      </c>
      <c r="K151" s="199"/>
      <c r="L151" s="198">
        <v>390</v>
      </c>
      <c r="M151" s="194"/>
      <c r="N151" s="200">
        <v>395</v>
      </c>
      <c r="O151" s="200">
        <v>0</v>
      </c>
      <c r="P151" s="200"/>
      <c r="Q151" s="201">
        <v>428</v>
      </c>
      <c r="R151" s="202">
        <v>0</v>
      </c>
      <c r="S151" s="201"/>
      <c r="T151" s="203">
        <v>464</v>
      </c>
      <c r="U151" s="203">
        <v>0</v>
      </c>
      <c r="V151" s="203"/>
      <c r="W151" s="207">
        <v>503</v>
      </c>
      <c r="X151" s="207"/>
      <c r="Y151" s="207">
        <v>529</v>
      </c>
      <c r="Z151" s="194">
        <v>545</v>
      </c>
      <c r="AA151" s="194"/>
      <c r="AB151" s="205">
        <v>571</v>
      </c>
      <c r="AC151" s="197">
        <v>591</v>
      </c>
      <c r="AD151" s="197"/>
      <c r="AE151" s="206">
        <v>617</v>
      </c>
    </row>
    <row r="152" spans="1:31" ht="12.75" customHeight="1">
      <c r="A152" s="193">
        <v>144</v>
      </c>
      <c r="B152" s="194">
        <v>21026</v>
      </c>
      <c r="C152" s="195" t="s">
        <v>254</v>
      </c>
      <c r="D152" s="196">
        <v>418</v>
      </c>
      <c r="E152" s="196"/>
      <c r="F152" s="196">
        <v>453</v>
      </c>
      <c r="G152" s="197">
        <v>453</v>
      </c>
      <c r="H152" s="197"/>
      <c r="I152" s="197">
        <v>488</v>
      </c>
      <c r="J152" s="208">
        <v>364</v>
      </c>
      <c r="K152" s="199"/>
      <c r="L152" s="198">
        <v>390</v>
      </c>
      <c r="M152" s="194"/>
      <c r="N152" s="200">
        <v>532</v>
      </c>
      <c r="O152" s="200">
        <v>0</v>
      </c>
      <c r="P152" s="200"/>
      <c r="Q152" s="201">
        <v>577</v>
      </c>
      <c r="R152" s="202">
        <v>0</v>
      </c>
      <c r="S152" s="201"/>
      <c r="T152" s="203">
        <v>626</v>
      </c>
      <c r="U152" s="203">
        <v>0</v>
      </c>
      <c r="V152" s="203"/>
      <c r="W152" s="207">
        <v>679</v>
      </c>
      <c r="X152" s="207"/>
      <c r="Y152" s="207">
        <v>714</v>
      </c>
      <c r="Z152" s="194">
        <v>736</v>
      </c>
      <c r="AA152" s="194"/>
      <c r="AB152" s="205">
        <v>771</v>
      </c>
      <c r="AC152" s="197">
        <v>798</v>
      </c>
      <c r="AD152" s="197"/>
      <c r="AE152" s="206">
        <v>833</v>
      </c>
    </row>
    <row r="153" spans="1:31" ht="12.75" customHeight="1">
      <c r="A153" s="179">
        <v>145</v>
      </c>
      <c r="B153" s="194">
        <v>50521</v>
      </c>
      <c r="C153" s="195" t="s">
        <v>255</v>
      </c>
      <c r="D153" s="196">
        <v>418</v>
      </c>
      <c r="E153" s="196"/>
      <c r="F153" s="196">
        <v>453</v>
      </c>
      <c r="G153" s="197">
        <v>453</v>
      </c>
      <c r="H153" s="197"/>
      <c r="I153" s="197">
        <v>488</v>
      </c>
      <c r="J153" s="208">
        <v>491</v>
      </c>
      <c r="K153" s="199"/>
      <c r="L153" s="198">
        <v>526</v>
      </c>
      <c r="M153" s="194"/>
      <c r="N153" s="200">
        <v>532</v>
      </c>
      <c r="O153" s="200">
        <v>0</v>
      </c>
      <c r="P153" s="200"/>
      <c r="Q153" s="201">
        <v>577</v>
      </c>
      <c r="R153" s="202">
        <v>0</v>
      </c>
      <c r="S153" s="201"/>
      <c r="T153" s="203">
        <v>626</v>
      </c>
      <c r="U153" s="203">
        <v>0</v>
      </c>
      <c r="V153" s="203"/>
      <c r="W153" s="207">
        <v>679</v>
      </c>
      <c r="X153" s="207"/>
      <c r="Y153" s="207">
        <v>714</v>
      </c>
      <c r="Z153" s="194">
        <v>736</v>
      </c>
      <c r="AA153" s="194"/>
      <c r="AB153" s="205">
        <v>771</v>
      </c>
      <c r="AC153" s="197">
        <v>798</v>
      </c>
      <c r="AD153" s="197"/>
      <c r="AE153" s="206">
        <v>833</v>
      </c>
    </row>
    <row r="154" spans="1:31" ht="12.75" customHeight="1">
      <c r="A154" s="193">
        <v>146</v>
      </c>
      <c r="B154" s="194">
        <v>142016</v>
      </c>
      <c r="C154" s="195" t="s">
        <v>256</v>
      </c>
      <c r="D154" s="196">
        <v>302</v>
      </c>
      <c r="E154" s="196"/>
      <c r="F154" s="196">
        <v>327</v>
      </c>
      <c r="G154" s="197">
        <v>328</v>
      </c>
      <c r="H154" s="197"/>
      <c r="I154" s="197">
        <v>353</v>
      </c>
      <c r="J154" s="208">
        <v>491</v>
      </c>
      <c r="K154" s="199"/>
      <c r="L154" s="198">
        <v>526</v>
      </c>
      <c r="M154" s="194"/>
      <c r="N154" s="200">
        <v>386</v>
      </c>
      <c r="O154" s="200">
        <v>0</v>
      </c>
      <c r="P154" s="200"/>
      <c r="Q154" s="201">
        <v>419</v>
      </c>
      <c r="R154" s="202">
        <v>0</v>
      </c>
      <c r="S154" s="201"/>
      <c r="T154" s="203">
        <v>454</v>
      </c>
      <c r="U154" s="203">
        <v>0</v>
      </c>
      <c r="V154" s="203"/>
      <c r="W154" s="207">
        <v>492</v>
      </c>
      <c r="X154" s="207"/>
      <c r="Y154" s="207">
        <v>517</v>
      </c>
      <c r="Z154" s="194">
        <v>533</v>
      </c>
      <c r="AA154" s="194"/>
      <c r="AB154" s="205">
        <v>558</v>
      </c>
      <c r="AC154" s="197">
        <v>578</v>
      </c>
      <c r="AD154" s="197"/>
      <c r="AE154" s="206">
        <v>603</v>
      </c>
    </row>
    <row r="155" spans="1:31" ht="12.75" customHeight="1">
      <c r="A155" s="179">
        <v>147</v>
      </c>
      <c r="B155" s="194">
        <v>73021</v>
      </c>
      <c r="C155" s="195" t="s">
        <v>257</v>
      </c>
      <c r="D155" s="196">
        <v>769</v>
      </c>
      <c r="E155" s="196"/>
      <c r="F155" s="196">
        <v>833</v>
      </c>
      <c r="G155" s="197">
        <v>834</v>
      </c>
      <c r="H155" s="197"/>
      <c r="I155" s="197">
        <v>898</v>
      </c>
      <c r="J155" s="208">
        <v>356</v>
      </c>
      <c r="K155" s="199"/>
      <c r="L155" s="198">
        <v>381</v>
      </c>
      <c r="M155" s="194"/>
      <c r="N155" s="200">
        <v>980</v>
      </c>
      <c r="O155" s="200">
        <v>0</v>
      </c>
      <c r="P155" s="200"/>
      <c r="Q155" s="201">
        <v>1062</v>
      </c>
      <c r="R155" s="202">
        <v>0</v>
      </c>
      <c r="S155" s="201"/>
      <c r="T155" s="203">
        <v>1151</v>
      </c>
      <c r="U155" s="203">
        <v>0</v>
      </c>
      <c r="V155" s="203"/>
      <c r="W155" s="207">
        <v>1247</v>
      </c>
      <c r="X155" s="207"/>
      <c r="Y155" s="207">
        <v>1311</v>
      </c>
      <c r="Z155" s="194">
        <v>1351</v>
      </c>
      <c r="AA155" s="194"/>
      <c r="AB155" s="205">
        <v>1415</v>
      </c>
      <c r="AC155" s="197">
        <v>1464</v>
      </c>
      <c r="AD155" s="197"/>
      <c r="AE155" s="206">
        <v>1528</v>
      </c>
    </row>
    <row r="156" spans="1:31" ht="12.75" customHeight="1">
      <c r="A156" s="193">
        <v>148</v>
      </c>
      <c r="B156" s="194">
        <v>121026</v>
      </c>
      <c r="C156" s="195" t="s">
        <v>258</v>
      </c>
      <c r="D156" s="196">
        <v>769</v>
      </c>
      <c r="E156" s="196"/>
      <c r="F156" s="196">
        <v>833</v>
      </c>
      <c r="G156" s="197">
        <v>834</v>
      </c>
      <c r="H156" s="197"/>
      <c r="I156" s="197">
        <v>898</v>
      </c>
      <c r="J156" s="208">
        <v>904</v>
      </c>
      <c r="K156" s="199"/>
      <c r="L156" s="198">
        <v>968</v>
      </c>
      <c r="M156" s="194"/>
      <c r="N156" s="200">
        <v>980</v>
      </c>
      <c r="O156" s="200">
        <v>0</v>
      </c>
      <c r="P156" s="200"/>
      <c r="Q156" s="201">
        <v>1062</v>
      </c>
      <c r="R156" s="202">
        <v>0</v>
      </c>
      <c r="S156" s="201"/>
      <c r="T156" s="203">
        <v>1151</v>
      </c>
      <c r="U156" s="203">
        <v>0</v>
      </c>
      <c r="V156" s="203"/>
      <c r="W156" s="207">
        <v>1247</v>
      </c>
      <c r="X156" s="207"/>
      <c r="Y156" s="207">
        <v>1311</v>
      </c>
      <c r="Z156" s="194">
        <v>1351</v>
      </c>
      <c r="AA156" s="194"/>
      <c r="AB156" s="205">
        <v>1415</v>
      </c>
      <c r="AC156" s="197">
        <v>1464</v>
      </c>
      <c r="AD156" s="197"/>
      <c r="AE156" s="206">
        <v>1528</v>
      </c>
    </row>
    <row r="157" spans="1:31" ht="12.75" customHeight="1">
      <c r="A157" s="179">
        <v>149</v>
      </c>
      <c r="B157" s="194">
        <v>52537</v>
      </c>
      <c r="C157" s="195" t="s">
        <v>259</v>
      </c>
      <c r="D157" s="196">
        <v>1103</v>
      </c>
      <c r="E157" s="196"/>
      <c r="F157" s="196">
        <v>1196</v>
      </c>
      <c r="G157" s="197">
        <v>1195</v>
      </c>
      <c r="H157" s="197"/>
      <c r="I157" s="197">
        <v>1288</v>
      </c>
      <c r="J157" s="208">
        <v>904</v>
      </c>
      <c r="K157" s="199"/>
      <c r="L157" s="198">
        <v>968</v>
      </c>
      <c r="M157" s="194"/>
      <c r="N157" s="200">
        <v>1403</v>
      </c>
      <c r="O157" s="200">
        <v>0</v>
      </c>
      <c r="P157" s="200"/>
      <c r="Q157" s="201">
        <v>1520</v>
      </c>
      <c r="R157" s="202">
        <v>0</v>
      </c>
      <c r="S157" s="201"/>
      <c r="T157" s="203">
        <v>1647</v>
      </c>
      <c r="U157" s="203">
        <v>0</v>
      </c>
      <c r="V157" s="203"/>
      <c r="W157" s="207">
        <v>1785</v>
      </c>
      <c r="X157" s="207"/>
      <c r="Y157" s="207">
        <v>1878</v>
      </c>
      <c r="Z157" s="194">
        <v>1934</v>
      </c>
      <c r="AA157" s="194"/>
      <c r="AB157" s="205">
        <v>2027</v>
      </c>
      <c r="AC157" s="197">
        <v>2096</v>
      </c>
      <c r="AD157" s="197"/>
      <c r="AE157" s="206">
        <v>2189</v>
      </c>
    </row>
    <row r="158" spans="1:31" ht="12.75" customHeight="1">
      <c r="A158" s="193">
        <v>150</v>
      </c>
      <c r="B158" s="194">
        <v>31557</v>
      </c>
      <c r="C158" s="195" t="s">
        <v>260</v>
      </c>
      <c r="D158" s="196">
        <v>1222</v>
      </c>
      <c r="E158" s="196"/>
      <c r="F158" s="196">
        <v>1325</v>
      </c>
      <c r="G158" s="197">
        <v>1324</v>
      </c>
      <c r="H158" s="197"/>
      <c r="I158" s="197">
        <v>1427</v>
      </c>
      <c r="J158" s="208">
        <v>1295</v>
      </c>
      <c r="K158" s="199"/>
      <c r="L158" s="198">
        <v>1388</v>
      </c>
      <c r="M158" s="194"/>
      <c r="N158" s="200">
        <v>1555</v>
      </c>
      <c r="O158" s="200">
        <v>0</v>
      </c>
      <c r="P158" s="200"/>
      <c r="Q158" s="201">
        <v>1685</v>
      </c>
      <c r="R158" s="202">
        <v>0</v>
      </c>
      <c r="S158" s="201"/>
      <c r="T158" s="203">
        <v>1826</v>
      </c>
      <c r="U158" s="203">
        <v>0</v>
      </c>
      <c r="V158" s="203"/>
      <c r="W158" s="207">
        <v>1979</v>
      </c>
      <c r="X158" s="207"/>
      <c r="Y158" s="207">
        <v>2082</v>
      </c>
      <c r="Z158" s="194">
        <v>2144</v>
      </c>
      <c r="AA158" s="194"/>
      <c r="AB158" s="205">
        <v>2144</v>
      </c>
      <c r="AC158" s="197">
        <v>2323</v>
      </c>
      <c r="AD158" s="197"/>
      <c r="AE158" s="206">
        <v>2323</v>
      </c>
    </row>
    <row r="159" spans="1:31" ht="12.75" customHeight="1">
      <c r="A159" s="179">
        <v>151</v>
      </c>
      <c r="B159" s="194">
        <v>20531</v>
      </c>
      <c r="C159" s="195" t="s">
        <v>261</v>
      </c>
      <c r="D159" s="196">
        <v>984</v>
      </c>
      <c r="E159" s="196"/>
      <c r="F159" s="196">
        <v>1067</v>
      </c>
      <c r="G159" s="197">
        <v>1066</v>
      </c>
      <c r="H159" s="197"/>
      <c r="I159" s="197">
        <v>1149</v>
      </c>
      <c r="J159" s="208">
        <v>1435</v>
      </c>
      <c r="K159" s="199"/>
      <c r="L159" s="198">
        <v>1538</v>
      </c>
      <c r="M159" s="194"/>
      <c r="N159" s="200">
        <v>1252</v>
      </c>
      <c r="O159" s="200">
        <v>0</v>
      </c>
      <c r="P159" s="200"/>
      <c r="Q159" s="201">
        <v>1357</v>
      </c>
      <c r="R159" s="202">
        <v>0</v>
      </c>
      <c r="S159" s="201"/>
      <c r="T159" s="203">
        <v>1471</v>
      </c>
      <c r="U159" s="203">
        <v>0</v>
      </c>
      <c r="V159" s="203"/>
      <c r="W159" s="207">
        <v>1594</v>
      </c>
      <c r="X159" s="207"/>
      <c r="Y159" s="207">
        <v>1677</v>
      </c>
      <c r="Z159" s="194">
        <v>1727</v>
      </c>
      <c r="AA159" s="194"/>
      <c r="AB159" s="205">
        <v>1810</v>
      </c>
      <c r="AC159" s="197">
        <v>1871</v>
      </c>
      <c r="AD159" s="197"/>
      <c r="AE159" s="206">
        <v>1954</v>
      </c>
    </row>
    <row r="160" spans="1:31" ht="12.75" customHeight="1">
      <c r="A160" s="193">
        <v>152</v>
      </c>
      <c r="B160" s="194">
        <v>92531</v>
      </c>
      <c r="C160" s="195" t="s">
        <v>262</v>
      </c>
      <c r="D160" s="196">
        <v>984</v>
      </c>
      <c r="E160" s="196"/>
      <c r="F160" s="196">
        <v>1067</v>
      </c>
      <c r="G160" s="197">
        <v>1066</v>
      </c>
      <c r="H160" s="197"/>
      <c r="I160" s="197">
        <v>1149</v>
      </c>
      <c r="J160" s="208">
        <v>1155</v>
      </c>
      <c r="K160" s="199"/>
      <c r="L160" s="198">
        <v>1238</v>
      </c>
      <c r="M160" s="194"/>
      <c r="N160" s="200">
        <v>1252</v>
      </c>
      <c r="O160" s="200">
        <v>0</v>
      </c>
      <c r="P160" s="200"/>
      <c r="Q160" s="201">
        <v>1357</v>
      </c>
      <c r="R160" s="202">
        <v>0</v>
      </c>
      <c r="S160" s="201"/>
      <c r="T160" s="203">
        <v>1471</v>
      </c>
      <c r="U160" s="203">
        <v>0</v>
      </c>
      <c r="V160" s="203"/>
      <c r="W160" s="207">
        <v>1594</v>
      </c>
      <c r="X160" s="207"/>
      <c r="Y160" s="207">
        <v>1677</v>
      </c>
      <c r="Z160" s="194">
        <v>1727</v>
      </c>
      <c r="AA160" s="194"/>
      <c r="AB160" s="205">
        <v>1810</v>
      </c>
      <c r="AC160" s="197">
        <v>1871</v>
      </c>
      <c r="AD160" s="197"/>
      <c r="AE160" s="206">
        <v>1954</v>
      </c>
    </row>
    <row r="161" spans="1:31" ht="12.75" customHeight="1">
      <c r="A161" s="179">
        <v>153</v>
      </c>
      <c r="B161" s="194">
        <v>92532</v>
      </c>
      <c r="C161" s="195" t="s">
        <v>263</v>
      </c>
      <c r="D161" s="196">
        <v>1222</v>
      </c>
      <c r="E161" s="196"/>
      <c r="F161" s="196">
        <v>1325</v>
      </c>
      <c r="G161" s="197">
        <v>1324</v>
      </c>
      <c r="H161" s="197"/>
      <c r="I161" s="197">
        <v>1427</v>
      </c>
      <c r="J161" s="208">
        <v>1435</v>
      </c>
      <c r="K161" s="199"/>
      <c r="L161" s="198">
        <v>1538</v>
      </c>
      <c r="M161" s="194"/>
      <c r="N161" s="200">
        <v>1555</v>
      </c>
      <c r="O161" s="200">
        <v>0</v>
      </c>
      <c r="P161" s="200"/>
      <c r="Q161" s="201">
        <v>1435</v>
      </c>
      <c r="R161" s="202">
        <v>0</v>
      </c>
      <c r="S161" s="201"/>
      <c r="T161" s="203">
        <v>1471</v>
      </c>
      <c r="U161" s="203">
        <v>0</v>
      </c>
      <c r="V161" s="203"/>
      <c r="W161" s="207" t="s">
        <v>409</v>
      </c>
      <c r="X161" s="207"/>
      <c r="Y161" s="207" t="s">
        <v>409</v>
      </c>
      <c r="Z161" s="194">
        <v>1435</v>
      </c>
      <c r="AA161" s="194"/>
      <c r="AB161" s="205">
        <v>1538</v>
      </c>
      <c r="AC161" s="197">
        <v>2555</v>
      </c>
      <c r="AD161" s="197"/>
      <c r="AE161" s="206">
        <v>2555</v>
      </c>
    </row>
    <row r="162" spans="1:31" ht="12.75" customHeight="1">
      <c r="A162" s="193">
        <v>154</v>
      </c>
      <c r="B162" s="194">
        <v>92534</v>
      </c>
      <c r="C162" s="195" t="s">
        <v>263</v>
      </c>
      <c r="D162" s="196"/>
      <c r="E162" s="196"/>
      <c r="F162" s="196"/>
      <c r="G162" s="197"/>
      <c r="H162" s="197"/>
      <c r="I162" s="197"/>
      <c r="J162" s="199">
        <v>1578</v>
      </c>
      <c r="K162" s="199"/>
      <c r="L162" s="198">
        <v>1578</v>
      </c>
      <c r="M162" s="194" t="s">
        <v>411</v>
      </c>
      <c r="N162" s="200">
        <v>1710</v>
      </c>
      <c r="O162" s="200">
        <v>0</v>
      </c>
      <c r="P162" s="200"/>
      <c r="Q162" s="201">
        <v>1853</v>
      </c>
      <c r="R162" s="202">
        <v>0</v>
      </c>
      <c r="S162" s="201"/>
      <c r="T162" s="203">
        <v>2008</v>
      </c>
      <c r="U162" s="203">
        <v>0</v>
      </c>
      <c r="V162" s="203"/>
      <c r="W162" s="207">
        <v>2176</v>
      </c>
      <c r="X162" s="207"/>
      <c r="Y162" s="207">
        <v>2176</v>
      </c>
      <c r="Z162" s="194">
        <v>2358</v>
      </c>
      <c r="AA162" s="194"/>
      <c r="AB162" s="205">
        <v>2358</v>
      </c>
      <c r="AC162" s="197">
        <v>2555</v>
      </c>
      <c r="AD162" s="197"/>
      <c r="AE162" s="206">
        <v>2555</v>
      </c>
    </row>
    <row r="163" spans="1:31" ht="12.75" customHeight="1">
      <c r="A163" s="179">
        <v>155</v>
      </c>
      <c r="B163" s="194">
        <v>31526</v>
      </c>
      <c r="C163" s="195" t="s">
        <v>264</v>
      </c>
      <c r="D163" s="196">
        <v>1103</v>
      </c>
      <c r="E163" s="196"/>
      <c r="F163" s="196">
        <v>1196</v>
      </c>
      <c r="G163" s="197">
        <v>1195</v>
      </c>
      <c r="H163" s="197"/>
      <c r="I163" s="197">
        <v>1288</v>
      </c>
      <c r="J163" s="208">
        <v>1295</v>
      </c>
      <c r="K163" s="199"/>
      <c r="L163" s="198">
        <v>1388</v>
      </c>
      <c r="M163" s="194"/>
      <c r="N163" s="200">
        <v>1403</v>
      </c>
      <c r="O163" s="200">
        <v>0</v>
      </c>
      <c r="P163" s="200"/>
      <c r="Q163" s="201">
        <v>1520</v>
      </c>
      <c r="R163" s="202">
        <v>0</v>
      </c>
      <c r="S163" s="201"/>
      <c r="T163" s="203">
        <v>1647</v>
      </c>
      <c r="U163" s="203">
        <v>0</v>
      </c>
      <c r="V163" s="203"/>
      <c r="W163" s="207" t="s">
        <v>409</v>
      </c>
      <c r="X163" s="207"/>
      <c r="Y163" s="207" t="s">
        <v>409</v>
      </c>
      <c r="Z163" s="194">
        <v>1785</v>
      </c>
      <c r="AA163" s="194"/>
      <c r="AB163" s="205">
        <v>1878</v>
      </c>
      <c r="AC163" s="197" t="s">
        <v>415</v>
      </c>
      <c r="AD163" s="197"/>
      <c r="AE163" s="206"/>
    </row>
    <row r="164" spans="1:31" ht="12.75" customHeight="1">
      <c r="A164" s="193">
        <v>156</v>
      </c>
      <c r="B164" s="194">
        <v>122521</v>
      </c>
      <c r="C164" s="195" t="s">
        <v>265</v>
      </c>
      <c r="D164" s="196">
        <v>894</v>
      </c>
      <c r="E164" s="196"/>
      <c r="F164" s="196">
        <v>969</v>
      </c>
      <c r="G164" s="197">
        <v>969</v>
      </c>
      <c r="H164" s="197"/>
      <c r="I164" s="197">
        <v>1044</v>
      </c>
      <c r="J164" s="208">
        <v>1050</v>
      </c>
      <c r="K164" s="199"/>
      <c r="L164" s="198">
        <v>1125</v>
      </c>
      <c r="M164" s="194"/>
      <c r="N164" s="200">
        <v>1138</v>
      </c>
      <c r="O164" s="200">
        <v>0</v>
      </c>
      <c r="P164" s="200"/>
      <c r="Q164" s="201">
        <v>1233</v>
      </c>
      <c r="R164" s="202">
        <v>0</v>
      </c>
      <c r="S164" s="201"/>
      <c r="T164" s="203">
        <v>1336</v>
      </c>
      <c r="U164" s="203">
        <v>0</v>
      </c>
      <c r="V164" s="203"/>
      <c r="W164" s="207">
        <v>1448</v>
      </c>
      <c r="X164" s="207"/>
      <c r="Y164" s="207">
        <v>1523</v>
      </c>
      <c r="Z164" s="194">
        <v>1569</v>
      </c>
      <c r="AA164" s="194"/>
      <c r="AB164" s="205">
        <v>1644</v>
      </c>
      <c r="AC164" s="197">
        <v>1700</v>
      </c>
      <c r="AD164" s="197"/>
      <c r="AE164" s="206">
        <v>1775</v>
      </c>
    </row>
    <row r="165" spans="1:31" ht="12.75" customHeight="1">
      <c r="A165" s="179">
        <v>157</v>
      </c>
      <c r="B165" s="194">
        <v>31531</v>
      </c>
      <c r="C165" s="195" t="s">
        <v>266</v>
      </c>
      <c r="D165" s="196">
        <v>1103</v>
      </c>
      <c r="E165" s="196"/>
      <c r="F165" s="196">
        <v>1196</v>
      </c>
      <c r="G165" s="197">
        <v>1195</v>
      </c>
      <c r="H165" s="197"/>
      <c r="I165" s="197">
        <v>1288</v>
      </c>
      <c r="J165" s="208">
        <v>1295</v>
      </c>
      <c r="K165" s="199"/>
      <c r="L165" s="198">
        <v>1388</v>
      </c>
      <c r="M165" s="194"/>
      <c r="N165" s="200">
        <v>1403</v>
      </c>
      <c r="O165" s="200">
        <v>0</v>
      </c>
      <c r="P165" s="200"/>
      <c r="Q165" s="201">
        <v>1520</v>
      </c>
      <c r="R165" s="202">
        <v>0</v>
      </c>
      <c r="S165" s="201"/>
      <c r="T165" s="203">
        <v>1647</v>
      </c>
      <c r="U165" s="203">
        <v>0</v>
      </c>
      <c r="V165" s="203"/>
      <c r="W165" s="207">
        <v>1785</v>
      </c>
      <c r="X165" s="207"/>
      <c r="Y165" s="207">
        <v>1878</v>
      </c>
      <c r="Z165" s="194">
        <v>1934</v>
      </c>
      <c r="AA165" s="194"/>
      <c r="AB165" s="205">
        <v>2027</v>
      </c>
      <c r="AC165" s="197">
        <v>2096</v>
      </c>
      <c r="AD165" s="197"/>
      <c r="AE165" s="206">
        <v>2189</v>
      </c>
    </row>
    <row r="166" spans="1:31" ht="12.75" customHeight="1">
      <c r="A166" s="193">
        <v>158</v>
      </c>
      <c r="B166" s="194">
        <v>22036</v>
      </c>
      <c r="C166" s="195" t="s">
        <v>267</v>
      </c>
      <c r="D166" s="196">
        <v>894</v>
      </c>
      <c r="E166" s="196"/>
      <c r="F166" s="196">
        <v>969</v>
      </c>
      <c r="G166" s="197">
        <v>1066</v>
      </c>
      <c r="H166" s="197"/>
      <c r="I166" s="197">
        <v>1149</v>
      </c>
      <c r="J166" s="208">
        <v>1155</v>
      </c>
      <c r="K166" s="199"/>
      <c r="L166" s="198">
        <v>1238</v>
      </c>
      <c r="M166" s="194"/>
      <c r="N166" s="200">
        <v>1252</v>
      </c>
      <c r="O166" s="200">
        <v>0</v>
      </c>
      <c r="P166" s="200"/>
      <c r="Q166" s="201">
        <v>1357</v>
      </c>
      <c r="R166" s="202">
        <v>0</v>
      </c>
      <c r="S166" s="201"/>
      <c r="T166" s="203">
        <v>1471</v>
      </c>
      <c r="U166" s="203">
        <v>0</v>
      </c>
      <c r="V166" s="203"/>
      <c r="W166" s="207">
        <v>1594</v>
      </c>
      <c r="X166" s="207"/>
      <c r="Y166" s="207">
        <v>1677</v>
      </c>
      <c r="Z166" s="194">
        <v>1727</v>
      </c>
      <c r="AA166" s="194"/>
      <c r="AB166" s="205">
        <v>1810</v>
      </c>
      <c r="AC166" s="197">
        <v>1871</v>
      </c>
      <c r="AD166" s="197"/>
      <c r="AE166" s="206">
        <v>1954</v>
      </c>
    </row>
    <row r="167" spans="1:31" ht="12.75" customHeight="1">
      <c r="A167" s="179">
        <v>159</v>
      </c>
      <c r="B167" s="194">
        <v>30526</v>
      </c>
      <c r="C167" s="195" t="s">
        <v>268</v>
      </c>
      <c r="D167" s="196">
        <v>1222</v>
      </c>
      <c r="E167" s="196"/>
      <c r="F167" s="196">
        <v>1325</v>
      </c>
      <c r="G167" s="197">
        <v>1324</v>
      </c>
      <c r="H167" s="197"/>
      <c r="I167" s="197">
        <v>1427</v>
      </c>
      <c r="J167" s="208">
        <v>1435</v>
      </c>
      <c r="K167" s="199"/>
      <c r="L167" s="198">
        <v>1538</v>
      </c>
      <c r="M167" s="194"/>
      <c r="N167" s="200">
        <v>1555</v>
      </c>
      <c r="O167" s="200">
        <v>0</v>
      </c>
      <c r="P167" s="200"/>
      <c r="Q167" s="201">
        <v>1685</v>
      </c>
      <c r="R167" s="202">
        <v>0</v>
      </c>
      <c r="S167" s="201"/>
      <c r="T167" s="203">
        <v>1826</v>
      </c>
      <c r="U167" s="203">
        <v>0</v>
      </c>
      <c r="V167" s="203"/>
      <c r="W167" s="207">
        <v>1979</v>
      </c>
      <c r="X167" s="207"/>
      <c r="Y167" s="207">
        <v>2082</v>
      </c>
      <c r="Z167" s="194">
        <v>2144</v>
      </c>
      <c r="AA167" s="194"/>
      <c r="AB167" s="205">
        <v>2144</v>
      </c>
      <c r="AC167" s="197">
        <v>2323</v>
      </c>
      <c r="AD167" s="197"/>
      <c r="AE167" s="206">
        <v>2323</v>
      </c>
    </row>
    <row r="168" spans="1:31" ht="12.75" customHeight="1">
      <c r="A168" s="193">
        <v>160</v>
      </c>
      <c r="B168" s="194">
        <v>70518</v>
      </c>
      <c r="C168" s="195" t="s">
        <v>269</v>
      </c>
      <c r="D168" s="196">
        <v>537</v>
      </c>
      <c r="E168" s="196"/>
      <c r="F168" s="196">
        <v>582</v>
      </c>
      <c r="G168" s="197">
        <v>582</v>
      </c>
      <c r="H168" s="197"/>
      <c r="I168" s="197">
        <v>627</v>
      </c>
      <c r="J168" s="208">
        <v>631</v>
      </c>
      <c r="K168" s="199"/>
      <c r="L168" s="198">
        <v>676</v>
      </c>
      <c r="M168" s="194"/>
      <c r="N168" s="200">
        <v>684</v>
      </c>
      <c r="O168" s="200">
        <v>0</v>
      </c>
      <c r="P168" s="200"/>
      <c r="Q168" s="201">
        <v>741</v>
      </c>
      <c r="R168" s="202">
        <v>0</v>
      </c>
      <c r="S168" s="201"/>
      <c r="T168" s="203">
        <v>803</v>
      </c>
      <c r="U168" s="203">
        <v>0</v>
      </c>
      <c r="V168" s="203"/>
      <c r="W168" s="207">
        <v>870</v>
      </c>
      <c r="X168" s="207"/>
      <c r="Y168" s="207">
        <v>915</v>
      </c>
      <c r="Z168" s="194">
        <v>943</v>
      </c>
      <c r="AA168" s="194"/>
      <c r="AB168" s="205">
        <v>988</v>
      </c>
      <c r="AC168" s="197">
        <v>1022</v>
      </c>
      <c r="AD168" s="197"/>
      <c r="AE168" s="206">
        <v>1067</v>
      </c>
    </row>
    <row r="169" spans="1:31" ht="12.75" customHeight="1">
      <c r="A169" s="179">
        <v>161</v>
      </c>
      <c r="B169" s="194">
        <v>71526</v>
      </c>
      <c r="C169" s="195" t="s">
        <v>270</v>
      </c>
      <c r="D169" s="196">
        <v>1103</v>
      </c>
      <c r="E169" s="196"/>
      <c r="F169" s="196">
        <v>1196</v>
      </c>
      <c r="G169" s="197">
        <v>1195</v>
      </c>
      <c r="H169" s="197"/>
      <c r="I169" s="197">
        <v>1288</v>
      </c>
      <c r="J169" s="208">
        <v>1295</v>
      </c>
      <c r="K169" s="199"/>
      <c r="L169" s="198">
        <v>1388</v>
      </c>
      <c r="M169" s="194"/>
      <c r="N169" s="200">
        <v>1403</v>
      </c>
      <c r="O169" s="200">
        <v>0</v>
      </c>
      <c r="P169" s="200"/>
      <c r="Q169" s="201">
        <v>1520</v>
      </c>
      <c r="R169" s="202">
        <v>0</v>
      </c>
      <c r="S169" s="201"/>
      <c r="T169" s="203">
        <v>1647</v>
      </c>
      <c r="U169" s="203">
        <v>0</v>
      </c>
      <c r="V169" s="203"/>
      <c r="W169" s="207">
        <v>1785</v>
      </c>
      <c r="X169" s="207"/>
      <c r="Y169" s="207">
        <v>1878</v>
      </c>
      <c r="Z169" s="194">
        <v>1934</v>
      </c>
      <c r="AA169" s="194"/>
      <c r="AB169" s="205">
        <v>2027</v>
      </c>
      <c r="AC169" s="197">
        <v>2096</v>
      </c>
      <c r="AD169" s="197"/>
      <c r="AE169" s="206">
        <v>2189</v>
      </c>
    </row>
    <row r="170" spans="1:31" ht="12.75" customHeight="1">
      <c r="A170" s="193">
        <v>162</v>
      </c>
      <c r="B170" s="194">
        <v>61056</v>
      </c>
      <c r="C170" s="195" t="s">
        <v>271</v>
      </c>
      <c r="D170" s="196">
        <v>656</v>
      </c>
      <c r="E170" s="196"/>
      <c r="F170" s="196">
        <v>711</v>
      </c>
      <c r="G170" s="197">
        <v>711</v>
      </c>
      <c r="H170" s="197"/>
      <c r="I170" s="197">
        <v>766</v>
      </c>
      <c r="J170" s="208">
        <v>771</v>
      </c>
      <c r="K170" s="199"/>
      <c r="L170" s="198">
        <v>826</v>
      </c>
      <c r="M170" s="194"/>
      <c r="N170" s="200">
        <v>836</v>
      </c>
      <c r="O170" s="200">
        <v>0</v>
      </c>
      <c r="P170" s="200"/>
      <c r="Q170" s="201">
        <v>906</v>
      </c>
      <c r="R170" s="202">
        <v>0</v>
      </c>
      <c r="S170" s="201"/>
      <c r="T170" s="203">
        <v>982</v>
      </c>
      <c r="U170" s="203">
        <v>0</v>
      </c>
      <c r="V170" s="203"/>
      <c r="W170" s="207">
        <v>1064</v>
      </c>
      <c r="X170" s="207"/>
      <c r="Y170" s="207">
        <v>1119</v>
      </c>
      <c r="Z170" s="194">
        <v>1153</v>
      </c>
      <c r="AA170" s="194"/>
      <c r="AB170" s="205">
        <v>1208</v>
      </c>
      <c r="AC170" s="197">
        <v>1250</v>
      </c>
      <c r="AD170" s="197"/>
      <c r="AE170" s="206">
        <v>1305</v>
      </c>
    </row>
    <row r="171" spans="1:31" ht="12.75" customHeight="1">
      <c r="A171" s="179">
        <v>163</v>
      </c>
      <c r="B171" s="194">
        <v>31041</v>
      </c>
      <c r="C171" s="195" t="s">
        <v>272</v>
      </c>
      <c r="D171" s="196">
        <v>1407</v>
      </c>
      <c r="E171" s="196"/>
      <c r="F171" s="196">
        <v>1407</v>
      </c>
      <c r="G171" s="197">
        <v>1525</v>
      </c>
      <c r="H171" s="197"/>
      <c r="I171" s="197">
        <v>1525</v>
      </c>
      <c r="J171" s="208">
        <v>1653</v>
      </c>
      <c r="K171" s="199"/>
      <c r="L171" s="198">
        <v>1653</v>
      </c>
      <c r="M171" s="194"/>
      <c r="N171" s="200">
        <v>1791</v>
      </c>
      <c r="O171" s="200">
        <v>0</v>
      </c>
      <c r="P171" s="200"/>
      <c r="Q171" s="201">
        <v>1941</v>
      </c>
      <c r="R171" s="202">
        <v>0</v>
      </c>
      <c r="S171" s="201"/>
      <c r="T171" s="203">
        <v>2103</v>
      </c>
      <c r="U171" s="203">
        <v>0</v>
      </c>
      <c r="V171" s="203"/>
      <c r="W171" s="207">
        <v>2279</v>
      </c>
      <c r="X171" s="207"/>
      <c r="Y171" s="207">
        <v>2279</v>
      </c>
      <c r="Z171" s="194">
        <v>2469</v>
      </c>
      <c r="AA171" s="194"/>
      <c r="AB171" s="205">
        <v>2469</v>
      </c>
      <c r="AC171" s="197">
        <v>2675</v>
      </c>
      <c r="AD171" s="197"/>
      <c r="AE171" s="206">
        <v>2675</v>
      </c>
    </row>
    <row r="172" spans="1:31" ht="12.75" customHeight="1">
      <c r="A172" s="193">
        <v>164</v>
      </c>
      <c r="B172" s="194">
        <v>31561</v>
      </c>
      <c r="C172" s="195" t="s">
        <v>273</v>
      </c>
      <c r="D172" s="196">
        <v>769</v>
      </c>
      <c r="E172" s="196"/>
      <c r="F172" s="196">
        <v>833</v>
      </c>
      <c r="G172" s="197">
        <v>834</v>
      </c>
      <c r="H172" s="197"/>
      <c r="I172" s="197">
        <v>898</v>
      </c>
      <c r="J172" s="208">
        <v>904</v>
      </c>
      <c r="K172" s="199"/>
      <c r="L172" s="198">
        <v>968</v>
      </c>
      <c r="M172" s="194"/>
      <c r="N172" s="200">
        <v>980</v>
      </c>
      <c r="O172" s="200">
        <v>0</v>
      </c>
      <c r="P172" s="200"/>
      <c r="Q172" s="201">
        <v>1062</v>
      </c>
      <c r="R172" s="202">
        <v>0</v>
      </c>
      <c r="S172" s="201"/>
      <c r="T172" s="203">
        <v>1151</v>
      </c>
      <c r="U172" s="203">
        <v>0</v>
      </c>
      <c r="V172" s="203"/>
      <c r="W172" s="207">
        <v>1247</v>
      </c>
      <c r="X172" s="207"/>
      <c r="Y172" s="207">
        <v>1311</v>
      </c>
      <c r="Z172" s="194">
        <v>1351</v>
      </c>
      <c r="AA172" s="194"/>
      <c r="AB172" s="205">
        <v>1415</v>
      </c>
      <c r="AC172" s="197">
        <v>1464</v>
      </c>
      <c r="AD172" s="197"/>
      <c r="AE172" s="206">
        <v>1528</v>
      </c>
    </row>
    <row r="173" spans="1:31" ht="12.75" customHeight="1">
      <c r="A173" s="179">
        <v>165</v>
      </c>
      <c r="B173" s="194">
        <v>52031</v>
      </c>
      <c r="C173" s="195" t="s">
        <v>274</v>
      </c>
      <c r="D173" s="196">
        <v>894</v>
      </c>
      <c r="E173" s="196"/>
      <c r="F173" s="196">
        <v>969</v>
      </c>
      <c r="G173" s="197">
        <v>969</v>
      </c>
      <c r="H173" s="197"/>
      <c r="I173" s="197">
        <v>1044</v>
      </c>
      <c r="J173" s="208">
        <v>1050</v>
      </c>
      <c r="K173" s="199"/>
      <c r="L173" s="198">
        <v>1125</v>
      </c>
      <c r="M173" s="194"/>
      <c r="N173" s="200">
        <v>1138</v>
      </c>
      <c r="O173" s="200">
        <v>0</v>
      </c>
      <c r="P173" s="200"/>
      <c r="Q173" s="201">
        <v>1233</v>
      </c>
      <c r="R173" s="202">
        <v>0</v>
      </c>
      <c r="S173" s="201"/>
      <c r="T173" s="203">
        <v>1336</v>
      </c>
      <c r="U173" s="203">
        <v>0</v>
      </c>
      <c r="V173" s="203"/>
      <c r="W173" s="207">
        <v>1448</v>
      </c>
      <c r="X173" s="207"/>
      <c r="Y173" s="207">
        <v>1523</v>
      </c>
      <c r="Z173" s="194">
        <v>1569</v>
      </c>
      <c r="AA173" s="194"/>
      <c r="AB173" s="205">
        <v>1644</v>
      </c>
      <c r="AC173" s="197">
        <v>1700</v>
      </c>
      <c r="AD173" s="197"/>
      <c r="AE173" s="206">
        <v>1775</v>
      </c>
    </row>
    <row r="174" spans="1:31" ht="12.75" customHeight="1">
      <c r="A174" s="193">
        <v>166</v>
      </c>
      <c r="B174" s="194">
        <v>151516</v>
      </c>
      <c r="C174" s="195" t="s">
        <v>275</v>
      </c>
      <c r="D174" s="196">
        <v>769</v>
      </c>
      <c r="E174" s="196"/>
      <c r="F174" s="196">
        <v>833</v>
      </c>
      <c r="G174" s="197">
        <v>834</v>
      </c>
      <c r="H174" s="197"/>
      <c r="I174" s="197">
        <v>898</v>
      </c>
      <c r="J174" s="208">
        <v>904</v>
      </c>
      <c r="K174" s="199"/>
      <c r="L174" s="198">
        <v>968</v>
      </c>
      <c r="M174" s="194"/>
      <c r="N174" s="200">
        <v>980</v>
      </c>
      <c r="O174" s="200">
        <v>0</v>
      </c>
      <c r="P174" s="200"/>
      <c r="Q174" s="201">
        <v>1062</v>
      </c>
      <c r="R174" s="202">
        <v>0</v>
      </c>
      <c r="S174" s="201"/>
      <c r="T174" s="203">
        <v>1151</v>
      </c>
      <c r="U174" s="203">
        <v>0</v>
      </c>
      <c r="V174" s="203"/>
      <c r="W174" s="207">
        <v>1247</v>
      </c>
      <c r="X174" s="207"/>
      <c r="Y174" s="207">
        <v>1311</v>
      </c>
      <c r="Z174" s="194">
        <v>1351</v>
      </c>
      <c r="AA174" s="194"/>
      <c r="AB174" s="205">
        <v>1415</v>
      </c>
      <c r="AC174" s="197">
        <v>1464</v>
      </c>
      <c r="AD174" s="197"/>
      <c r="AE174" s="206">
        <v>1528</v>
      </c>
    </row>
    <row r="175" spans="1:31" ht="12.75" customHeight="1">
      <c r="A175" s="179">
        <v>167</v>
      </c>
      <c r="B175" s="194">
        <v>101016</v>
      </c>
      <c r="C175" s="195" t="s">
        <v>276</v>
      </c>
      <c r="D175" s="196">
        <v>1103</v>
      </c>
      <c r="E175" s="196"/>
      <c r="F175" s="196">
        <v>1196</v>
      </c>
      <c r="G175" s="197">
        <v>1195</v>
      </c>
      <c r="H175" s="197"/>
      <c r="I175" s="197">
        <v>1288</v>
      </c>
      <c r="J175" s="208">
        <v>1295</v>
      </c>
      <c r="K175" s="199"/>
      <c r="L175" s="198">
        <v>1388</v>
      </c>
      <c r="M175" s="194"/>
      <c r="N175" s="200">
        <v>1403</v>
      </c>
      <c r="O175" s="200">
        <v>0</v>
      </c>
      <c r="P175" s="200"/>
      <c r="Q175" s="201">
        <v>1520</v>
      </c>
      <c r="R175" s="202">
        <v>0</v>
      </c>
      <c r="S175" s="201"/>
      <c r="T175" s="203">
        <v>1647</v>
      </c>
      <c r="U175" s="203">
        <v>0</v>
      </c>
      <c r="V175" s="203"/>
      <c r="W175" s="207">
        <v>1785</v>
      </c>
      <c r="X175" s="207"/>
      <c r="Y175" s="207">
        <v>1878</v>
      </c>
      <c r="Z175" s="194">
        <v>1934</v>
      </c>
      <c r="AA175" s="194"/>
      <c r="AB175" s="205">
        <v>2027</v>
      </c>
      <c r="AC175" s="197">
        <v>2096</v>
      </c>
      <c r="AD175" s="197"/>
      <c r="AE175" s="206">
        <v>2189</v>
      </c>
    </row>
    <row r="176" spans="1:31" ht="12.75" customHeight="1">
      <c r="A176" s="193">
        <v>168</v>
      </c>
      <c r="B176" s="194">
        <v>31566</v>
      </c>
      <c r="C176" s="195" t="s">
        <v>277</v>
      </c>
      <c r="D176" s="196">
        <v>1222</v>
      </c>
      <c r="E176" s="196"/>
      <c r="F176" s="196">
        <v>1325</v>
      </c>
      <c r="G176" s="197">
        <v>1324</v>
      </c>
      <c r="H176" s="197"/>
      <c r="I176" s="197">
        <v>1427</v>
      </c>
      <c r="J176" s="208">
        <v>1435</v>
      </c>
      <c r="K176" s="199"/>
      <c r="L176" s="198">
        <v>1538</v>
      </c>
      <c r="M176" s="194"/>
      <c r="N176" s="200">
        <v>1555</v>
      </c>
      <c r="O176" s="200">
        <v>0</v>
      </c>
      <c r="P176" s="200"/>
      <c r="Q176" s="201">
        <v>1685</v>
      </c>
      <c r="R176" s="202">
        <v>0</v>
      </c>
      <c r="S176" s="201"/>
      <c r="T176" s="203">
        <v>1826</v>
      </c>
      <c r="U176" s="203">
        <v>0</v>
      </c>
      <c r="V176" s="203"/>
      <c r="W176" s="207">
        <v>1979</v>
      </c>
      <c r="X176" s="207"/>
      <c r="Y176" s="207">
        <v>2082</v>
      </c>
      <c r="Z176" s="194">
        <v>2144</v>
      </c>
      <c r="AA176" s="194"/>
      <c r="AB176" s="205">
        <v>2144</v>
      </c>
      <c r="AC176" s="197">
        <v>2323</v>
      </c>
      <c r="AD176" s="197"/>
      <c r="AE176" s="206">
        <v>2323</v>
      </c>
    </row>
    <row r="177" spans="1:31" ht="12.75" customHeight="1">
      <c r="A177" s="179">
        <v>169</v>
      </c>
      <c r="B177" s="194">
        <v>51536</v>
      </c>
      <c r="C177" s="195" t="s">
        <v>278</v>
      </c>
      <c r="D177" s="196">
        <v>984</v>
      </c>
      <c r="E177" s="196"/>
      <c r="F177" s="196">
        <v>1067</v>
      </c>
      <c r="G177" s="197">
        <v>1066</v>
      </c>
      <c r="H177" s="197"/>
      <c r="I177" s="197">
        <v>1149</v>
      </c>
      <c r="J177" s="208">
        <v>1155</v>
      </c>
      <c r="K177" s="199"/>
      <c r="L177" s="198">
        <v>1238</v>
      </c>
      <c r="M177" s="194"/>
      <c r="N177" s="200">
        <v>1252</v>
      </c>
      <c r="O177" s="200">
        <v>0</v>
      </c>
      <c r="P177" s="200"/>
      <c r="Q177" s="201">
        <v>1357</v>
      </c>
      <c r="R177" s="202">
        <v>0</v>
      </c>
      <c r="S177" s="201"/>
      <c r="T177" s="203">
        <v>1471</v>
      </c>
      <c r="U177" s="203">
        <v>0</v>
      </c>
      <c r="V177" s="203"/>
      <c r="W177" s="207">
        <v>1594</v>
      </c>
      <c r="X177" s="207"/>
      <c r="Y177" s="207">
        <v>1677</v>
      </c>
      <c r="Z177" s="194">
        <v>1727</v>
      </c>
      <c r="AA177" s="194"/>
      <c r="AB177" s="205">
        <v>1810</v>
      </c>
      <c r="AC177" s="197">
        <v>1871</v>
      </c>
      <c r="AD177" s="197"/>
      <c r="AE177" s="206">
        <v>1954</v>
      </c>
    </row>
    <row r="178" spans="1:31" ht="12.75" customHeight="1">
      <c r="A178" s="193">
        <v>170</v>
      </c>
      <c r="B178" s="194">
        <v>42528</v>
      </c>
      <c r="C178" s="195" t="s">
        <v>279</v>
      </c>
      <c r="D178" s="196"/>
      <c r="E178" s="196"/>
      <c r="F178" s="196"/>
      <c r="G178" s="197"/>
      <c r="H178" s="197"/>
      <c r="I178" s="197"/>
      <c r="J178" s="199">
        <v>1578</v>
      </c>
      <c r="K178" s="199"/>
      <c r="L178" s="199">
        <v>1578</v>
      </c>
      <c r="M178" s="194" t="s">
        <v>411</v>
      </c>
      <c r="N178" s="200">
        <v>1710</v>
      </c>
      <c r="O178" s="200">
        <v>0</v>
      </c>
      <c r="P178" s="200"/>
      <c r="Q178" s="201">
        <v>1853</v>
      </c>
      <c r="R178" s="202">
        <v>0</v>
      </c>
      <c r="S178" s="201"/>
      <c r="T178" s="203">
        <v>2008</v>
      </c>
      <c r="U178" s="203">
        <v>0</v>
      </c>
      <c r="V178" s="203"/>
      <c r="W178" s="207">
        <v>2176</v>
      </c>
      <c r="X178" s="207"/>
      <c r="Y178" s="207">
        <v>2176</v>
      </c>
      <c r="Z178" s="194">
        <v>2358</v>
      </c>
      <c r="AA178" s="194"/>
      <c r="AB178" s="205">
        <v>2358</v>
      </c>
      <c r="AC178" s="197">
        <v>2555</v>
      </c>
      <c r="AD178" s="197"/>
      <c r="AE178" s="206">
        <v>2555</v>
      </c>
    </row>
    <row r="179" spans="1:31" ht="12.75" customHeight="1">
      <c r="A179" s="179">
        <v>171</v>
      </c>
      <c r="B179" s="194">
        <v>52536</v>
      </c>
      <c r="C179" s="195" t="s">
        <v>280</v>
      </c>
      <c r="D179" s="196">
        <v>894</v>
      </c>
      <c r="E179" s="196"/>
      <c r="F179" s="196">
        <v>969</v>
      </c>
      <c r="G179" s="197">
        <v>969</v>
      </c>
      <c r="H179" s="197"/>
      <c r="I179" s="197">
        <v>1044</v>
      </c>
      <c r="J179" s="208">
        <v>1050</v>
      </c>
      <c r="K179" s="199"/>
      <c r="L179" s="198">
        <v>1125</v>
      </c>
      <c r="M179" s="194"/>
      <c r="N179" s="200">
        <v>1138</v>
      </c>
      <c r="O179" s="200">
        <v>0</v>
      </c>
      <c r="P179" s="200"/>
      <c r="Q179" s="201">
        <v>1233</v>
      </c>
      <c r="R179" s="202">
        <v>0</v>
      </c>
      <c r="S179" s="201"/>
      <c r="T179" s="203">
        <v>1336</v>
      </c>
      <c r="U179" s="203">
        <v>0</v>
      </c>
      <c r="V179" s="203"/>
      <c r="W179" s="207">
        <v>1448</v>
      </c>
      <c r="X179" s="207"/>
      <c r="Y179" s="207">
        <v>1523</v>
      </c>
      <c r="Z179" s="194">
        <v>1569</v>
      </c>
      <c r="AA179" s="194"/>
      <c r="AB179" s="205">
        <v>1644</v>
      </c>
      <c r="AC179" s="197">
        <v>1700</v>
      </c>
      <c r="AD179" s="197"/>
      <c r="AE179" s="206">
        <v>1775</v>
      </c>
    </row>
    <row r="180" spans="1:31" ht="12.75" customHeight="1">
      <c r="A180" s="193">
        <v>172</v>
      </c>
      <c r="B180" s="194">
        <v>42526</v>
      </c>
      <c r="C180" s="195" t="s">
        <v>281</v>
      </c>
      <c r="D180" s="196">
        <v>1222</v>
      </c>
      <c r="E180" s="196"/>
      <c r="F180" s="196">
        <v>1325</v>
      </c>
      <c r="G180" s="197">
        <v>1324</v>
      </c>
      <c r="H180" s="197"/>
      <c r="I180" s="197">
        <v>1427</v>
      </c>
      <c r="J180" s="208">
        <v>1435</v>
      </c>
      <c r="K180" s="199"/>
      <c r="L180" s="198">
        <v>1538</v>
      </c>
      <c r="M180" s="194"/>
      <c r="N180" s="200">
        <v>0</v>
      </c>
      <c r="O180" s="200">
        <v>0</v>
      </c>
      <c r="P180" s="200"/>
      <c r="Q180" s="201">
        <v>1435</v>
      </c>
      <c r="R180" s="202">
        <v>0</v>
      </c>
      <c r="S180" s="201"/>
      <c r="T180" s="203">
        <v>1471</v>
      </c>
      <c r="U180" s="203">
        <v>0</v>
      </c>
      <c r="V180" s="203"/>
      <c r="W180" s="207" t="s">
        <v>409</v>
      </c>
      <c r="X180" s="207"/>
      <c r="Y180" s="207" t="s">
        <v>409</v>
      </c>
      <c r="Z180" s="194">
        <v>1435</v>
      </c>
      <c r="AA180" s="194"/>
      <c r="AB180" s="205">
        <v>1538</v>
      </c>
      <c r="AC180" s="197" t="s">
        <v>414</v>
      </c>
      <c r="AD180" s="197"/>
      <c r="AE180" s="206"/>
    </row>
    <row r="181" spans="1:31" ht="12.75" customHeight="1">
      <c r="A181" s="179">
        <v>173</v>
      </c>
      <c r="B181" s="194">
        <v>42076</v>
      </c>
      <c r="C181" s="195" t="s">
        <v>282</v>
      </c>
      <c r="D181" s="196">
        <v>1103</v>
      </c>
      <c r="E181" s="196"/>
      <c r="F181" s="196">
        <v>1196</v>
      </c>
      <c r="G181" s="197">
        <v>1195</v>
      </c>
      <c r="H181" s="197"/>
      <c r="I181" s="197">
        <v>1288</v>
      </c>
      <c r="J181" s="208">
        <v>1295</v>
      </c>
      <c r="K181" s="199"/>
      <c r="L181" s="198">
        <v>1388</v>
      </c>
      <c r="M181" s="194"/>
      <c r="N181" s="200">
        <v>1403</v>
      </c>
      <c r="O181" s="200">
        <v>0</v>
      </c>
      <c r="P181" s="200"/>
      <c r="Q181" s="201">
        <v>1520</v>
      </c>
      <c r="R181" s="202">
        <v>0</v>
      </c>
      <c r="S181" s="201"/>
      <c r="T181" s="203">
        <v>1647</v>
      </c>
      <c r="U181" s="203">
        <v>0</v>
      </c>
      <c r="V181" s="203"/>
      <c r="W181" s="207">
        <v>1785</v>
      </c>
      <c r="X181" s="207"/>
      <c r="Y181" s="207">
        <v>1878</v>
      </c>
      <c r="Z181" s="194">
        <v>1934</v>
      </c>
      <c r="AA181" s="194"/>
      <c r="AB181" s="205">
        <v>2027</v>
      </c>
      <c r="AC181" s="197">
        <v>2096</v>
      </c>
      <c r="AD181" s="197"/>
      <c r="AE181" s="206">
        <v>2189</v>
      </c>
    </row>
    <row r="182" spans="1:31" ht="12.75" customHeight="1">
      <c r="A182" s="193">
        <v>174</v>
      </c>
      <c r="B182" s="194">
        <v>111521</v>
      </c>
      <c r="C182" s="195" t="s">
        <v>283</v>
      </c>
      <c r="D182" s="196">
        <v>894</v>
      </c>
      <c r="E182" s="196"/>
      <c r="F182" s="196">
        <v>969</v>
      </c>
      <c r="G182" s="197">
        <v>969</v>
      </c>
      <c r="H182" s="197"/>
      <c r="I182" s="197">
        <v>1044</v>
      </c>
      <c r="J182" s="208">
        <v>1050</v>
      </c>
      <c r="K182" s="199"/>
      <c r="L182" s="198">
        <v>1125</v>
      </c>
      <c r="M182" s="194"/>
      <c r="N182" s="200">
        <v>1138</v>
      </c>
      <c r="O182" s="200">
        <v>0</v>
      </c>
      <c r="P182" s="200"/>
      <c r="Q182" s="201">
        <v>1233</v>
      </c>
      <c r="R182" s="202">
        <v>0</v>
      </c>
      <c r="S182" s="201"/>
      <c r="T182" s="203">
        <v>1336</v>
      </c>
      <c r="U182" s="203">
        <v>0</v>
      </c>
      <c r="V182" s="203"/>
      <c r="W182" s="207">
        <v>1448</v>
      </c>
      <c r="X182" s="207"/>
      <c r="Y182" s="207">
        <v>1523</v>
      </c>
      <c r="Z182" s="194">
        <v>1569</v>
      </c>
      <c r="AA182" s="194"/>
      <c r="AB182" s="205">
        <v>1644</v>
      </c>
      <c r="AC182" s="197">
        <v>1700</v>
      </c>
      <c r="AD182" s="197"/>
      <c r="AE182" s="206">
        <v>1775</v>
      </c>
    </row>
    <row r="183" spans="1:31" ht="12.75" customHeight="1">
      <c r="A183" s="179">
        <v>175</v>
      </c>
      <c r="B183" s="194">
        <v>111522</v>
      </c>
      <c r="C183" s="195" t="s">
        <v>284</v>
      </c>
      <c r="D183" s="196">
        <v>1103</v>
      </c>
      <c r="E183" s="196"/>
      <c r="F183" s="196">
        <v>1196</v>
      </c>
      <c r="G183" s="197">
        <v>1195</v>
      </c>
      <c r="H183" s="197"/>
      <c r="I183" s="197">
        <v>1288</v>
      </c>
      <c r="J183" s="208">
        <v>1295</v>
      </c>
      <c r="K183" s="199"/>
      <c r="L183" s="198">
        <v>1388</v>
      </c>
      <c r="M183" s="194"/>
      <c r="N183" s="200">
        <v>1403</v>
      </c>
      <c r="O183" s="200">
        <v>0</v>
      </c>
      <c r="P183" s="200"/>
      <c r="Q183" s="201">
        <v>1520</v>
      </c>
      <c r="R183" s="202">
        <v>0</v>
      </c>
      <c r="S183" s="201"/>
      <c r="T183" s="203">
        <v>1647</v>
      </c>
      <c r="U183" s="203">
        <v>0</v>
      </c>
      <c r="V183" s="203"/>
      <c r="W183" s="207">
        <v>1785</v>
      </c>
      <c r="X183" s="207"/>
      <c r="Y183" s="207">
        <v>1878</v>
      </c>
      <c r="Z183" s="194">
        <v>1934</v>
      </c>
      <c r="AA183" s="194"/>
      <c r="AB183" s="205">
        <v>2027</v>
      </c>
      <c r="AC183" s="197">
        <v>2096</v>
      </c>
      <c r="AD183" s="197"/>
      <c r="AE183" s="206">
        <v>2189</v>
      </c>
    </row>
    <row r="184" spans="1:31" ht="12.75" customHeight="1">
      <c r="A184" s="193">
        <v>176</v>
      </c>
      <c r="B184" s="194">
        <v>61046</v>
      </c>
      <c r="C184" s="195" t="s">
        <v>285</v>
      </c>
      <c r="D184" s="196">
        <v>465</v>
      </c>
      <c r="E184" s="196"/>
      <c r="F184" s="196">
        <v>504</v>
      </c>
      <c r="G184" s="197">
        <v>504</v>
      </c>
      <c r="H184" s="197"/>
      <c r="I184" s="197">
        <v>543</v>
      </c>
      <c r="J184" s="208">
        <v>546</v>
      </c>
      <c r="K184" s="199"/>
      <c r="L184" s="198">
        <v>585</v>
      </c>
      <c r="M184" s="194"/>
      <c r="N184" s="200">
        <v>592</v>
      </c>
      <c r="O184" s="200">
        <v>0</v>
      </c>
      <c r="P184" s="200"/>
      <c r="Q184" s="201">
        <v>642</v>
      </c>
      <c r="R184" s="202">
        <v>0</v>
      </c>
      <c r="S184" s="201"/>
      <c r="T184" s="203">
        <v>696</v>
      </c>
      <c r="U184" s="203">
        <v>0</v>
      </c>
      <c r="V184" s="203"/>
      <c r="W184" s="207">
        <v>754</v>
      </c>
      <c r="X184" s="207"/>
      <c r="Y184" s="207">
        <v>793</v>
      </c>
      <c r="Z184" s="194">
        <v>817</v>
      </c>
      <c r="AA184" s="194"/>
      <c r="AB184" s="205">
        <v>856</v>
      </c>
      <c r="AC184" s="197">
        <v>886</v>
      </c>
      <c r="AD184" s="197"/>
      <c r="AE184" s="206">
        <v>925</v>
      </c>
    </row>
    <row r="185" spans="1:31" ht="12.75" customHeight="1">
      <c r="A185" s="179">
        <v>177</v>
      </c>
      <c r="B185" s="194">
        <v>61047</v>
      </c>
      <c r="C185" s="195" t="s">
        <v>286</v>
      </c>
      <c r="D185" s="196">
        <v>501</v>
      </c>
      <c r="E185" s="196"/>
      <c r="F185" s="196">
        <v>543</v>
      </c>
      <c r="G185" s="197">
        <v>543</v>
      </c>
      <c r="H185" s="197"/>
      <c r="I185" s="197">
        <v>585</v>
      </c>
      <c r="J185" s="208">
        <v>589</v>
      </c>
      <c r="K185" s="199"/>
      <c r="L185" s="198">
        <v>631</v>
      </c>
      <c r="M185" s="194"/>
      <c r="N185" s="200">
        <v>639</v>
      </c>
      <c r="O185" s="200">
        <v>0</v>
      </c>
      <c r="P185" s="200"/>
      <c r="Q185" s="201">
        <v>693</v>
      </c>
      <c r="R185" s="202">
        <v>0</v>
      </c>
      <c r="S185" s="201"/>
      <c r="T185" s="203">
        <v>751</v>
      </c>
      <c r="U185" s="203">
        <v>0</v>
      </c>
      <c r="V185" s="203"/>
      <c r="W185" s="207">
        <v>814</v>
      </c>
      <c r="X185" s="207"/>
      <c r="Y185" s="207">
        <v>856</v>
      </c>
      <c r="Z185" s="194">
        <v>882</v>
      </c>
      <c r="AA185" s="194"/>
      <c r="AB185" s="205">
        <v>924</v>
      </c>
      <c r="AC185" s="197">
        <v>956</v>
      </c>
      <c r="AD185" s="197"/>
      <c r="AE185" s="206">
        <v>998</v>
      </c>
    </row>
    <row r="186" spans="1:31" ht="12.75" customHeight="1">
      <c r="A186" s="193">
        <v>178</v>
      </c>
      <c r="B186" s="194">
        <v>33036</v>
      </c>
      <c r="C186" s="209" t="s">
        <v>287</v>
      </c>
      <c r="D186" s="196"/>
      <c r="E186" s="196"/>
      <c r="F186" s="196"/>
      <c r="G186" s="197">
        <v>1324</v>
      </c>
      <c r="H186" s="197"/>
      <c r="I186" s="197">
        <v>1427</v>
      </c>
      <c r="J186" s="208">
        <v>1435</v>
      </c>
      <c r="K186" s="199"/>
      <c r="L186" s="198">
        <v>1538</v>
      </c>
      <c r="M186" s="194"/>
      <c r="N186" s="200">
        <v>1555</v>
      </c>
      <c r="O186" s="200">
        <v>0</v>
      </c>
      <c r="P186" s="200"/>
      <c r="Q186" s="201">
        <v>1685</v>
      </c>
      <c r="R186" s="202">
        <v>0</v>
      </c>
      <c r="S186" s="201"/>
      <c r="T186" s="203">
        <v>1826</v>
      </c>
      <c r="U186" s="203">
        <v>0</v>
      </c>
      <c r="V186" s="203"/>
      <c r="W186" s="207">
        <v>1979</v>
      </c>
      <c r="X186" s="207"/>
      <c r="Y186" s="207">
        <v>2082</v>
      </c>
      <c r="Z186" s="194">
        <v>2144</v>
      </c>
      <c r="AA186" s="194"/>
      <c r="AB186" s="205">
        <v>2144</v>
      </c>
      <c r="AC186" s="197">
        <v>2323</v>
      </c>
      <c r="AD186" s="197"/>
      <c r="AE186" s="206">
        <v>2323</v>
      </c>
    </row>
    <row r="187" spans="1:31" ht="12.75" customHeight="1">
      <c r="A187" s="179">
        <v>179</v>
      </c>
      <c r="B187" s="194">
        <v>134526</v>
      </c>
      <c r="C187" s="195" t="s">
        <v>288</v>
      </c>
      <c r="D187" s="196">
        <v>984</v>
      </c>
      <c r="E187" s="196"/>
      <c r="F187" s="196">
        <v>1067</v>
      </c>
      <c r="G187" s="197">
        <v>1066</v>
      </c>
      <c r="H187" s="197"/>
      <c r="I187" s="197">
        <v>1149</v>
      </c>
      <c r="J187" s="208">
        <v>1155</v>
      </c>
      <c r="K187" s="199"/>
      <c r="L187" s="198">
        <v>1238</v>
      </c>
      <c r="M187" s="194"/>
      <c r="N187" s="200">
        <v>1252</v>
      </c>
      <c r="O187" s="200">
        <v>0</v>
      </c>
      <c r="P187" s="200"/>
      <c r="Q187" s="201">
        <v>1357</v>
      </c>
      <c r="R187" s="202">
        <v>0</v>
      </c>
      <c r="S187" s="201"/>
      <c r="T187" s="203">
        <v>1471</v>
      </c>
      <c r="U187" s="203">
        <v>0</v>
      </c>
      <c r="V187" s="203"/>
      <c r="W187" s="207">
        <v>1594</v>
      </c>
      <c r="X187" s="207"/>
      <c r="Y187" s="207">
        <v>1677</v>
      </c>
      <c r="Z187" s="194">
        <v>1727</v>
      </c>
      <c r="AA187" s="194"/>
      <c r="AB187" s="205">
        <v>1810</v>
      </c>
      <c r="AC187" s="197">
        <v>1871</v>
      </c>
      <c r="AD187" s="197"/>
      <c r="AE187" s="206">
        <v>1954</v>
      </c>
    </row>
    <row r="188" spans="1:31" ht="12.75" customHeight="1">
      <c r="A188" s="193">
        <v>180</v>
      </c>
      <c r="B188" s="194">
        <v>140531</v>
      </c>
      <c r="C188" s="195" t="s">
        <v>289</v>
      </c>
      <c r="D188" s="196">
        <v>769</v>
      </c>
      <c r="E188" s="196"/>
      <c r="F188" s="196">
        <v>833</v>
      </c>
      <c r="G188" s="197">
        <v>834</v>
      </c>
      <c r="H188" s="197"/>
      <c r="I188" s="197">
        <v>898</v>
      </c>
      <c r="J188" s="208">
        <v>904</v>
      </c>
      <c r="K188" s="199"/>
      <c r="L188" s="198">
        <v>968</v>
      </c>
      <c r="M188" s="194"/>
      <c r="N188" s="200">
        <v>980</v>
      </c>
      <c r="O188" s="200">
        <v>0</v>
      </c>
      <c r="P188" s="200"/>
      <c r="Q188" s="201">
        <v>1062</v>
      </c>
      <c r="R188" s="202">
        <v>0</v>
      </c>
      <c r="S188" s="201"/>
      <c r="T188" s="203">
        <v>1151</v>
      </c>
      <c r="U188" s="203">
        <v>0</v>
      </c>
      <c r="V188" s="203"/>
      <c r="W188" s="207">
        <v>1247</v>
      </c>
      <c r="X188" s="207"/>
      <c r="Y188" s="207">
        <v>1311</v>
      </c>
      <c r="Z188" s="194">
        <v>1351</v>
      </c>
      <c r="AA188" s="194"/>
      <c r="AB188" s="205">
        <v>1415</v>
      </c>
      <c r="AC188" s="197">
        <v>1464</v>
      </c>
      <c r="AD188" s="197"/>
      <c r="AE188" s="206">
        <v>1528</v>
      </c>
    </row>
    <row r="189" spans="1:31" ht="12.75" customHeight="1">
      <c r="A189" s="179">
        <v>181</v>
      </c>
      <c r="B189" s="194">
        <v>152021</v>
      </c>
      <c r="C189" s="195" t="s">
        <v>290</v>
      </c>
      <c r="D189" s="196">
        <v>465</v>
      </c>
      <c r="E189" s="196"/>
      <c r="F189" s="196">
        <v>504</v>
      </c>
      <c r="G189" s="197">
        <v>504</v>
      </c>
      <c r="H189" s="197"/>
      <c r="I189" s="197">
        <v>543</v>
      </c>
      <c r="J189" s="208">
        <v>546</v>
      </c>
      <c r="K189" s="199"/>
      <c r="L189" s="198">
        <v>585</v>
      </c>
      <c r="M189" s="194"/>
      <c r="N189" s="200">
        <v>592</v>
      </c>
      <c r="O189" s="200">
        <v>0</v>
      </c>
      <c r="P189" s="200"/>
      <c r="Q189" s="201">
        <v>642</v>
      </c>
      <c r="R189" s="202">
        <v>0</v>
      </c>
      <c r="S189" s="201"/>
      <c r="T189" s="203">
        <v>696</v>
      </c>
      <c r="U189" s="203">
        <v>0</v>
      </c>
      <c r="V189" s="203"/>
      <c r="W189" s="207">
        <v>754</v>
      </c>
      <c r="X189" s="207"/>
      <c r="Y189" s="207">
        <v>793</v>
      </c>
      <c r="Z189" s="194">
        <v>817</v>
      </c>
      <c r="AA189" s="194"/>
      <c r="AB189" s="205">
        <v>856</v>
      </c>
      <c r="AC189" s="197">
        <v>886</v>
      </c>
      <c r="AD189" s="197"/>
      <c r="AE189" s="206">
        <v>925</v>
      </c>
    </row>
    <row r="190" spans="1:31" ht="12.75" customHeight="1">
      <c r="A190" s="193">
        <v>182</v>
      </c>
      <c r="B190" s="194">
        <v>152022</v>
      </c>
      <c r="C190" s="195" t="s">
        <v>291</v>
      </c>
      <c r="D190" s="196">
        <v>501</v>
      </c>
      <c r="E190" s="196"/>
      <c r="F190" s="196">
        <v>543</v>
      </c>
      <c r="G190" s="197">
        <v>543</v>
      </c>
      <c r="H190" s="197"/>
      <c r="I190" s="197">
        <v>585</v>
      </c>
      <c r="J190" s="208">
        <v>589</v>
      </c>
      <c r="K190" s="199"/>
      <c r="L190" s="198">
        <v>631</v>
      </c>
      <c r="M190" s="194"/>
      <c r="N190" s="200">
        <v>639</v>
      </c>
      <c r="O190" s="200">
        <v>0</v>
      </c>
      <c r="P190" s="200"/>
      <c r="Q190" s="201">
        <v>693</v>
      </c>
      <c r="R190" s="202">
        <v>0</v>
      </c>
      <c r="S190" s="201"/>
      <c r="T190" s="203">
        <v>751</v>
      </c>
      <c r="U190" s="203">
        <v>0</v>
      </c>
      <c r="V190" s="203"/>
      <c r="W190" s="207">
        <v>814</v>
      </c>
      <c r="X190" s="207"/>
      <c r="Y190" s="207">
        <v>856</v>
      </c>
      <c r="Z190" s="194">
        <v>882</v>
      </c>
      <c r="AA190" s="194"/>
      <c r="AB190" s="205">
        <v>924</v>
      </c>
      <c r="AC190" s="197">
        <v>956</v>
      </c>
      <c r="AD190" s="197"/>
      <c r="AE190" s="206">
        <v>998</v>
      </c>
    </row>
    <row r="191" spans="1:31" ht="12.75" customHeight="1">
      <c r="A191" s="179">
        <v>183</v>
      </c>
      <c r="B191" s="194">
        <v>50516</v>
      </c>
      <c r="C191" s="195" t="s">
        <v>292</v>
      </c>
      <c r="D191" s="196">
        <v>418</v>
      </c>
      <c r="E191" s="196"/>
      <c r="F191" s="196">
        <v>453</v>
      </c>
      <c r="G191" s="197">
        <v>453</v>
      </c>
      <c r="H191" s="197"/>
      <c r="I191" s="197">
        <v>488</v>
      </c>
      <c r="J191" s="208">
        <v>491</v>
      </c>
      <c r="K191" s="199"/>
      <c r="L191" s="198">
        <v>526</v>
      </c>
      <c r="M191" s="194"/>
      <c r="N191" s="200">
        <v>532</v>
      </c>
      <c r="O191" s="200">
        <v>0</v>
      </c>
      <c r="P191" s="200"/>
      <c r="Q191" s="201">
        <v>577</v>
      </c>
      <c r="R191" s="202">
        <v>0</v>
      </c>
      <c r="S191" s="201"/>
      <c r="T191" s="203">
        <v>626</v>
      </c>
      <c r="U191" s="203">
        <v>0</v>
      </c>
      <c r="V191" s="203"/>
      <c r="W191" s="207">
        <v>679</v>
      </c>
      <c r="X191" s="207"/>
      <c r="Y191" s="207">
        <v>714</v>
      </c>
      <c r="Z191" s="194">
        <v>736</v>
      </c>
      <c r="AA191" s="194"/>
      <c r="AB191" s="205">
        <v>771</v>
      </c>
      <c r="AC191" s="197">
        <v>798</v>
      </c>
      <c r="AD191" s="197"/>
      <c r="AE191" s="206">
        <v>833</v>
      </c>
    </row>
    <row r="192" spans="1:31" ht="12.75" customHeight="1">
      <c r="A192" s="193">
        <v>184</v>
      </c>
      <c r="B192" s="194">
        <v>21536</v>
      </c>
      <c r="C192" s="195" t="s">
        <v>293</v>
      </c>
      <c r="D192" s="196">
        <v>441</v>
      </c>
      <c r="E192" s="196"/>
      <c r="F192" s="196">
        <v>478</v>
      </c>
      <c r="G192" s="197">
        <v>478</v>
      </c>
      <c r="H192" s="197"/>
      <c r="I192" s="197">
        <v>515</v>
      </c>
      <c r="J192" s="208">
        <v>518</v>
      </c>
      <c r="K192" s="199"/>
      <c r="L192" s="198">
        <v>555</v>
      </c>
      <c r="M192" s="194"/>
      <c r="N192" s="200">
        <v>562</v>
      </c>
      <c r="O192" s="200">
        <v>0</v>
      </c>
      <c r="P192" s="200"/>
      <c r="Q192" s="201">
        <v>609</v>
      </c>
      <c r="R192" s="202">
        <v>0</v>
      </c>
      <c r="S192" s="201"/>
      <c r="T192" s="203">
        <v>660</v>
      </c>
      <c r="U192" s="203">
        <v>0</v>
      </c>
      <c r="V192" s="203"/>
      <c r="W192" s="207">
        <v>715</v>
      </c>
      <c r="X192" s="207"/>
      <c r="Y192" s="207">
        <v>752</v>
      </c>
      <c r="Z192" s="194">
        <v>775</v>
      </c>
      <c r="AA192" s="194"/>
      <c r="AB192" s="205">
        <v>812</v>
      </c>
      <c r="AC192" s="197">
        <v>840</v>
      </c>
      <c r="AD192" s="197"/>
      <c r="AE192" s="206">
        <v>877</v>
      </c>
    </row>
    <row r="193" spans="1:31" ht="12.75" customHeight="1">
      <c r="A193" s="179">
        <v>185</v>
      </c>
      <c r="B193" s="194">
        <v>131516</v>
      </c>
      <c r="C193" s="195" t="s">
        <v>294</v>
      </c>
      <c r="D193" s="196">
        <v>322</v>
      </c>
      <c r="E193" s="196"/>
      <c r="F193" s="196">
        <v>349</v>
      </c>
      <c r="G193" s="197">
        <v>349</v>
      </c>
      <c r="H193" s="197"/>
      <c r="I193" s="197">
        <v>376</v>
      </c>
      <c r="J193" s="208">
        <v>379</v>
      </c>
      <c r="K193" s="199"/>
      <c r="L193" s="198">
        <v>406</v>
      </c>
      <c r="M193" s="194"/>
      <c r="N193" s="200">
        <v>411</v>
      </c>
      <c r="O193" s="200">
        <v>0</v>
      </c>
      <c r="P193" s="200"/>
      <c r="Q193" s="201">
        <v>446</v>
      </c>
      <c r="R193" s="202">
        <v>0</v>
      </c>
      <c r="S193" s="201"/>
      <c r="T193" s="203">
        <v>484</v>
      </c>
      <c r="U193" s="203">
        <v>0</v>
      </c>
      <c r="V193" s="203"/>
      <c r="W193" s="207">
        <v>525</v>
      </c>
      <c r="X193" s="207"/>
      <c r="Y193" s="207">
        <v>552</v>
      </c>
      <c r="Z193" s="194">
        <v>569</v>
      </c>
      <c r="AA193" s="194"/>
      <c r="AB193" s="205">
        <v>596</v>
      </c>
      <c r="AC193" s="197">
        <v>617</v>
      </c>
      <c r="AD193" s="197"/>
      <c r="AE193" s="206">
        <v>644</v>
      </c>
    </row>
    <row r="194" spans="1:31" ht="12.75" customHeight="1">
      <c r="A194" s="193">
        <v>186</v>
      </c>
      <c r="B194" s="194">
        <v>152516</v>
      </c>
      <c r="C194" s="195" t="s">
        <v>295</v>
      </c>
      <c r="D194" s="196">
        <v>465</v>
      </c>
      <c r="E194" s="196"/>
      <c r="F194" s="196">
        <v>504</v>
      </c>
      <c r="G194" s="197">
        <v>504</v>
      </c>
      <c r="H194" s="197"/>
      <c r="I194" s="197">
        <v>543</v>
      </c>
      <c r="J194" s="208">
        <v>546</v>
      </c>
      <c r="K194" s="199"/>
      <c r="L194" s="198">
        <v>585</v>
      </c>
      <c r="M194" s="194"/>
      <c r="N194" s="200">
        <v>592</v>
      </c>
      <c r="O194" s="200">
        <v>0</v>
      </c>
      <c r="P194" s="200"/>
      <c r="Q194" s="201">
        <v>642</v>
      </c>
      <c r="R194" s="202">
        <v>0</v>
      </c>
      <c r="S194" s="201"/>
      <c r="T194" s="203">
        <v>696</v>
      </c>
      <c r="U194" s="203">
        <v>0</v>
      </c>
      <c r="V194" s="203"/>
      <c r="W194" s="207">
        <v>754</v>
      </c>
      <c r="X194" s="207"/>
      <c r="Y194" s="207">
        <v>793</v>
      </c>
      <c r="Z194" s="194">
        <v>817</v>
      </c>
      <c r="AA194" s="194"/>
      <c r="AB194" s="205">
        <v>856</v>
      </c>
      <c r="AC194" s="197">
        <v>886</v>
      </c>
      <c r="AD194" s="197"/>
      <c r="AE194" s="206">
        <v>925</v>
      </c>
    </row>
    <row r="195" spans="1:31" ht="12.75" customHeight="1">
      <c r="A195" s="179">
        <v>187</v>
      </c>
      <c r="B195" s="194">
        <v>131526</v>
      </c>
      <c r="C195" s="195" t="s">
        <v>296</v>
      </c>
      <c r="D195" s="196">
        <v>322</v>
      </c>
      <c r="E195" s="196"/>
      <c r="F195" s="196">
        <v>349</v>
      </c>
      <c r="G195" s="197">
        <v>349</v>
      </c>
      <c r="H195" s="197"/>
      <c r="I195" s="197">
        <v>376</v>
      </c>
      <c r="J195" s="208">
        <v>379</v>
      </c>
      <c r="K195" s="199"/>
      <c r="L195" s="198">
        <v>406</v>
      </c>
      <c r="M195" s="194"/>
      <c r="N195" s="200">
        <v>411</v>
      </c>
      <c r="O195" s="200">
        <v>0</v>
      </c>
      <c r="P195" s="200"/>
      <c r="Q195" s="201">
        <v>446</v>
      </c>
      <c r="R195" s="202">
        <v>0</v>
      </c>
      <c r="S195" s="201"/>
      <c r="T195" s="203">
        <v>484</v>
      </c>
      <c r="U195" s="203">
        <v>0</v>
      </c>
      <c r="V195" s="203"/>
      <c r="W195" s="207">
        <v>525</v>
      </c>
      <c r="X195" s="207"/>
      <c r="Y195" s="207">
        <v>552</v>
      </c>
      <c r="Z195" s="194">
        <v>569</v>
      </c>
      <c r="AA195" s="194"/>
      <c r="AB195" s="205">
        <v>596</v>
      </c>
      <c r="AC195" s="197">
        <v>617</v>
      </c>
      <c r="AD195" s="197"/>
      <c r="AE195" s="206">
        <v>644</v>
      </c>
    </row>
    <row r="196" spans="1:31" ht="12.75" customHeight="1">
      <c r="A196" s="193">
        <v>188</v>
      </c>
      <c r="B196" s="194">
        <v>141516</v>
      </c>
      <c r="C196" s="195" t="s">
        <v>297</v>
      </c>
      <c r="D196" s="196">
        <v>302</v>
      </c>
      <c r="E196" s="196"/>
      <c r="F196" s="196">
        <v>327</v>
      </c>
      <c r="G196" s="197">
        <v>328</v>
      </c>
      <c r="H196" s="197"/>
      <c r="I196" s="197">
        <v>353</v>
      </c>
      <c r="J196" s="208">
        <v>356</v>
      </c>
      <c r="K196" s="199"/>
      <c r="L196" s="198">
        <v>381</v>
      </c>
      <c r="M196" s="194"/>
      <c r="N196" s="200">
        <v>386</v>
      </c>
      <c r="O196" s="200">
        <v>0</v>
      </c>
      <c r="P196" s="200"/>
      <c r="Q196" s="201">
        <v>419</v>
      </c>
      <c r="R196" s="202">
        <v>0</v>
      </c>
      <c r="S196" s="201"/>
      <c r="T196" s="203">
        <v>454</v>
      </c>
      <c r="U196" s="203">
        <v>0</v>
      </c>
      <c r="V196" s="203"/>
      <c r="W196" s="207">
        <v>492</v>
      </c>
      <c r="X196" s="207"/>
      <c r="Y196" s="207">
        <v>517</v>
      </c>
      <c r="Z196" s="194">
        <v>533</v>
      </c>
      <c r="AA196" s="194"/>
      <c r="AB196" s="205">
        <v>558</v>
      </c>
      <c r="AC196" s="197">
        <v>578</v>
      </c>
      <c r="AD196" s="197"/>
      <c r="AE196" s="206">
        <v>603</v>
      </c>
    </row>
    <row r="197" spans="1:31" ht="12.75" customHeight="1">
      <c r="A197" s="179">
        <v>189</v>
      </c>
      <c r="B197" s="194">
        <v>141517</v>
      </c>
      <c r="C197" s="195" t="s">
        <v>298</v>
      </c>
      <c r="D197" s="196">
        <v>310</v>
      </c>
      <c r="E197" s="196"/>
      <c r="F197" s="196">
        <v>336</v>
      </c>
      <c r="G197" s="197">
        <v>336</v>
      </c>
      <c r="H197" s="197"/>
      <c r="I197" s="197">
        <v>362</v>
      </c>
      <c r="J197" s="208">
        <v>364</v>
      </c>
      <c r="K197" s="199"/>
      <c r="L197" s="198">
        <v>390</v>
      </c>
      <c r="M197" s="194"/>
      <c r="N197" s="200">
        <v>395</v>
      </c>
      <c r="O197" s="200">
        <v>0</v>
      </c>
      <c r="P197" s="200"/>
      <c r="Q197" s="201">
        <v>428</v>
      </c>
      <c r="R197" s="202">
        <v>0</v>
      </c>
      <c r="S197" s="201"/>
      <c r="T197" s="203">
        <v>464</v>
      </c>
      <c r="U197" s="203">
        <v>0</v>
      </c>
      <c r="V197" s="203"/>
      <c r="W197" s="207">
        <v>503</v>
      </c>
      <c r="X197" s="207"/>
      <c r="Y197" s="207">
        <v>529</v>
      </c>
      <c r="Z197" s="194">
        <v>545</v>
      </c>
      <c r="AA197" s="194"/>
      <c r="AB197" s="205">
        <v>571</v>
      </c>
      <c r="AC197" s="197">
        <v>591</v>
      </c>
      <c r="AD197" s="197"/>
      <c r="AE197" s="206">
        <v>617</v>
      </c>
    </row>
    <row r="198" spans="1:31" ht="12.75" customHeight="1">
      <c r="A198" s="193">
        <v>190</v>
      </c>
      <c r="B198" s="194">
        <v>120556</v>
      </c>
      <c r="C198" s="195" t="s">
        <v>299</v>
      </c>
      <c r="D198" s="196">
        <v>341</v>
      </c>
      <c r="E198" s="196"/>
      <c r="F198" s="196">
        <v>370</v>
      </c>
      <c r="G198" s="197">
        <v>370</v>
      </c>
      <c r="H198" s="197"/>
      <c r="I198" s="197">
        <v>399</v>
      </c>
      <c r="J198" s="208">
        <v>401</v>
      </c>
      <c r="K198" s="199"/>
      <c r="L198" s="198">
        <v>430</v>
      </c>
      <c r="M198" s="194"/>
      <c r="N198" s="200">
        <v>435</v>
      </c>
      <c r="O198" s="200">
        <v>0</v>
      </c>
      <c r="P198" s="200"/>
      <c r="Q198" s="201">
        <v>472</v>
      </c>
      <c r="R198" s="202">
        <v>0</v>
      </c>
      <c r="S198" s="201"/>
      <c r="T198" s="203">
        <v>512</v>
      </c>
      <c r="U198" s="203">
        <v>0</v>
      </c>
      <c r="V198" s="203"/>
      <c r="W198" s="207">
        <v>555</v>
      </c>
      <c r="X198" s="207"/>
      <c r="Y198" s="207">
        <v>584</v>
      </c>
      <c r="Z198" s="194">
        <v>602</v>
      </c>
      <c r="AA198" s="194"/>
      <c r="AB198" s="205">
        <v>631</v>
      </c>
      <c r="AC198" s="197">
        <v>653</v>
      </c>
      <c r="AD198" s="197"/>
      <c r="AE198" s="206">
        <v>682</v>
      </c>
    </row>
    <row r="199" spans="1:31" ht="12.75" customHeight="1">
      <c r="A199" s="179">
        <v>191</v>
      </c>
      <c r="B199" s="194">
        <v>120557</v>
      </c>
      <c r="C199" s="195" t="s">
        <v>300</v>
      </c>
      <c r="D199" s="196">
        <v>358</v>
      </c>
      <c r="E199" s="196"/>
      <c r="F199" s="196">
        <v>388</v>
      </c>
      <c r="G199" s="197">
        <v>388</v>
      </c>
      <c r="H199" s="197"/>
      <c r="I199" s="197">
        <v>418</v>
      </c>
      <c r="J199" s="208">
        <v>421</v>
      </c>
      <c r="K199" s="199"/>
      <c r="L199" s="198">
        <v>451</v>
      </c>
      <c r="M199" s="194"/>
      <c r="N199" s="200">
        <v>457</v>
      </c>
      <c r="O199" s="200">
        <v>0</v>
      </c>
      <c r="P199" s="200"/>
      <c r="Q199" s="201">
        <v>496</v>
      </c>
      <c r="R199" s="202">
        <v>0</v>
      </c>
      <c r="S199" s="201"/>
      <c r="T199" s="203">
        <v>538</v>
      </c>
      <c r="U199" s="203">
        <v>0</v>
      </c>
      <c r="V199" s="203"/>
      <c r="W199" s="207">
        <v>583</v>
      </c>
      <c r="X199" s="207"/>
      <c r="Y199" s="207">
        <v>613</v>
      </c>
      <c r="Z199" s="194">
        <v>632</v>
      </c>
      <c r="AA199" s="194"/>
      <c r="AB199" s="205">
        <v>662</v>
      </c>
      <c r="AC199" s="197">
        <v>685</v>
      </c>
      <c r="AD199" s="197"/>
      <c r="AE199" s="206">
        <v>715</v>
      </c>
    </row>
    <row r="200" spans="1:31" ht="12.75" customHeight="1">
      <c r="A200" s="193">
        <v>192</v>
      </c>
      <c r="B200" s="194">
        <v>120558</v>
      </c>
      <c r="C200" s="195" t="s">
        <v>301</v>
      </c>
      <c r="D200" s="196">
        <v>376</v>
      </c>
      <c r="E200" s="196"/>
      <c r="F200" s="196">
        <v>408</v>
      </c>
      <c r="G200" s="197"/>
      <c r="H200" s="197"/>
      <c r="I200" s="197"/>
      <c r="J200" s="208">
        <v>442</v>
      </c>
      <c r="K200" s="199"/>
      <c r="L200" s="198">
        <v>474</v>
      </c>
      <c r="M200" s="194"/>
      <c r="N200" s="200">
        <v>479</v>
      </c>
      <c r="O200" s="200">
        <v>0</v>
      </c>
      <c r="P200" s="200"/>
      <c r="Q200" s="201">
        <v>519</v>
      </c>
      <c r="R200" s="202">
        <v>0</v>
      </c>
      <c r="S200" s="201"/>
      <c r="T200" s="203">
        <v>563</v>
      </c>
      <c r="U200" s="203">
        <v>0</v>
      </c>
      <c r="V200" s="203"/>
      <c r="W200" s="207">
        <v>610</v>
      </c>
      <c r="X200" s="207"/>
      <c r="Y200" s="207">
        <v>642</v>
      </c>
      <c r="Z200" s="194">
        <v>661</v>
      </c>
      <c r="AA200" s="194"/>
      <c r="AB200" s="205">
        <v>693</v>
      </c>
      <c r="AC200" s="197">
        <v>717</v>
      </c>
      <c r="AD200" s="197"/>
      <c r="AE200" s="206">
        <v>749</v>
      </c>
    </row>
    <row r="201" spans="1:31" ht="12.75" customHeight="1">
      <c r="A201" s="179">
        <v>193</v>
      </c>
      <c r="B201" s="194">
        <v>61517</v>
      </c>
      <c r="C201" s="195" t="s">
        <v>302</v>
      </c>
      <c r="D201" s="196">
        <v>316</v>
      </c>
      <c r="E201" s="196"/>
      <c r="F201" s="196">
        <v>342</v>
      </c>
      <c r="G201" s="197">
        <v>343</v>
      </c>
      <c r="H201" s="197"/>
      <c r="I201" s="197">
        <v>369</v>
      </c>
      <c r="J201" s="208">
        <v>372</v>
      </c>
      <c r="K201" s="199"/>
      <c r="L201" s="198">
        <v>398</v>
      </c>
      <c r="M201" s="194"/>
      <c r="N201" s="200">
        <v>403</v>
      </c>
      <c r="O201" s="200">
        <v>0</v>
      </c>
      <c r="P201" s="200"/>
      <c r="Q201" s="201">
        <v>437</v>
      </c>
      <c r="R201" s="202">
        <v>0</v>
      </c>
      <c r="S201" s="201"/>
      <c r="T201" s="203">
        <v>474</v>
      </c>
      <c r="U201" s="203">
        <v>0</v>
      </c>
      <c r="V201" s="203"/>
      <c r="W201" s="207">
        <v>514</v>
      </c>
      <c r="X201" s="207"/>
      <c r="Y201" s="207">
        <v>540</v>
      </c>
      <c r="Z201" s="194">
        <v>557</v>
      </c>
      <c r="AA201" s="194"/>
      <c r="AB201" s="205">
        <v>583</v>
      </c>
      <c r="AC201" s="197">
        <v>604</v>
      </c>
      <c r="AD201" s="197"/>
      <c r="AE201" s="206">
        <v>630</v>
      </c>
    </row>
    <row r="202" spans="1:31" ht="12.75" customHeight="1">
      <c r="A202" s="193">
        <v>194</v>
      </c>
      <c r="B202" s="194">
        <v>91021</v>
      </c>
      <c r="C202" s="195" t="s">
        <v>303</v>
      </c>
      <c r="D202" s="196">
        <v>418</v>
      </c>
      <c r="E202" s="196"/>
      <c r="F202" s="196">
        <v>453</v>
      </c>
      <c r="G202" s="197">
        <v>453</v>
      </c>
      <c r="H202" s="197"/>
      <c r="I202" s="197">
        <v>488</v>
      </c>
      <c r="J202" s="208">
        <v>491</v>
      </c>
      <c r="K202" s="199"/>
      <c r="L202" s="198">
        <v>526</v>
      </c>
      <c r="M202" s="194"/>
      <c r="N202" s="200">
        <v>532</v>
      </c>
      <c r="O202" s="200">
        <v>0</v>
      </c>
      <c r="P202" s="200"/>
      <c r="Q202" s="201">
        <v>577</v>
      </c>
      <c r="R202" s="202">
        <v>0</v>
      </c>
      <c r="S202" s="201"/>
      <c r="T202" s="203">
        <v>626</v>
      </c>
      <c r="U202" s="203">
        <v>0</v>
      </c>
      <c r="V202" s="203"/>
      <c r="W202" s="207">
        <v>679</v>
      </c>
      <c r="X202" s="207"/>
      <c r="Y202" s="207">
        <v>714</v>
      </c>
      <c r="Z202" s="194">
        <v>736</v>
      </c>
      <c r="AA202" s="194"/>
      <c r="AB202" s="205">
        <v>771</v>
      </c>
      <c r="AC202" s="197">
        <v>798</v>
      </c>
      <c r="AD202" s="197"/>
      <c r="AE202" s="206">
        <v>833</v>
      </c>
    </row>
    <row r="203" spans="1:31" ht="12.75" customHeight="1">
      <c r="A203" s="179">
        <v>195</v>
      </c>
      <c r="B203" s="194">
        <v>91022</v>
      </c>
      <c r="C203" s="195" t="s">
        <v>304</v>
      </c>
      <c r="D203" s="196">
        <v>465</v>
      </c>
      <c r="E203" s="196"/>
      <c r="F203" s="196">
        <v>504</v>
      </c>
      <c r="G203" s="197">
        <v>504</v>
      </c>
      <c r="H203" s="197"/>
      <c r="I203" s="197">
        <v>543</v>
      </c>
      <c r="J203" s="208">
        <v>546</v>
      </c>
      <c r="K203" s="199"/>
      <c r="L203" s="198">
        <v>585</v>
      </c>
      <c r="M203" s="194"/>
      <c r="N203" s="200">
        <v>592</v>
      </c>
      <c r="O203" s="200">
        <v>0</v>
      </c>
      <c r="P203" s="200"/>
      <c r="Q203" s="201">
        <v>642</v>
      </c>
      <c r="R203" s="202">
        <v>0</v>
      </c>
      <c r="S203" s="201"/>
      <c r="T203" s="203">
        <v>696</v>
      </c>
      <c r="U203" s="203">
        <v>0</v>
      </c>
      <c r="V203" s="203"/>
      <c r="W203" s="207">
        <v>754</v>
      </c>
      <c r="X203" s="207"/>
      <c r="Y203" s="207">
        <v>793</v>
      </c>
      <c r="Z203" s="194">
        <v>817</v>
      </c>
      <c r="AA203" s="194"/>
      <c r="AB203" s="205">
        <v>856</v>
      </c>
      <c r="AC203" s="197">
        <v>886</v>
      </c>
      <c r="AD203" s="197"/>
      <c r="AE203" s="206">
        <v>925</v>
      </c>
    </row>
    <row r="204" spans="1:31" ht="12.75" customHeight="1">
      <c r="A204" s="193">
        <v>196</v>
      </c>
      <c r="B204" s="194">
        <v>153016</v>
      </c>
      <c r="C204" s="195" t="s">
        <v>305</v>
      </c>
      <c r="D204" s="196">
        <v>394</v>
      </c>
      <c r="E204" s="196"/>
      <c r="F204" s="196">
        <v>427</v>
      </c>
      <c r="G204" s="197">
        <v>427</v>
      </c>
      <c r="H204" s="197"/>
      <c r="I204" s="197">
        <v>460</v>
      </c>
      <c r="J204" s="208">
        <v>463</v>
      </c>
      <c r="K204" s="199"/>
      <c r="L204" s="198">
        <v>496</v>
      </c>
      <c r="M204" s="194"/>
      <c r="N204" s="200">
        <v>502</v>
      </c>
      <c r="O204" s="200">
        <v>0</v>
      </c>
      <c r="P204" s="200"/>
      <c r="Q204" s="201">
        <v>544</v>
      </c>
      <c r="R204" s="202">
        <v>0</v>
      </c>
      <c r="S204" s="201"/>
      <c r="T204" s="203">
        <v>590</v>
      </c>
      <c r="U204" s="203">
        <v>0</v>
      </c>
      <c r="V204" s="203"/>
      <c r="W204" s="207">
        <v>640</v>
      </c>
      <c r="X204" s="207"/>
      <c r="Y204" s="207">
        <v>673</v>
      </c>
      <c r="Z204" s="194">
        <v>694</v>
      </c>
      <c r="AA204" s="194"/>
      <c r="AB204" s="205">
        <v>727</v>
      </c>
      <c r="AC204" s="197">
        <v>752</v>
      </c>
      <c r="AD204" s="197"/>
      <c r="AE204" s="206">
        <v>785</v>
      </c>
    </row>
    <row r="205" spans="1:31" ht="12.75" customHeight="1">
      <c r="A205" s="179">
        <v>197</v>
      </c>
      <c r="B205" s="194">
        <v>61516</v>
      </c>
      <c r="C205" s="195" t="s">
        <v>306</v>
      </c>
      <c r="D205" s="196">
        <v>310</v>
      </c>
      <c r="E205" s="196"/>
      <c r="F205" s="196">
        <v>336</v>
      </c>
      <c r="G205" s="197">
        <v>336</v>
      </c>
      <c r="H205" s="197"/>
      <c r="I205" s="197">
        <v>362</v>
      </c>
      <c r="J205" s="208">
        <v>364</v>
      </c>
      <c r="K205" s="199"/>
      <c r="L205" s="198">
        <v>390</v>
      </c>
      <c r="M205" s="194"/>
      <c r="N205" s="200">
        <v>395</v>
      </c>
      <c r="O205" s="200">
        <v>0</v>
      </c>
      <c r="P205" s="200"/>
      <c r="Q205" s="201">
        <v>428</v>
      </c>
      <c r="R205" s="202">
        <v>0</v>
      </c>
      <c r="S205" s="201"/>
      <c r="T205" s="203">
        <v>464</v>
      </c>
      <c r="U205" s="203">
        <v>0</v>
      </c>
      <c r="V205" s="203"/>
      <c r="W205" s="207">
        <v>503</v>
      </c>
      <c r="X205" s="207"/>
      <c r="Y205" s="207">
        <v>529</v>
      </c>
      <c r="Z205" s="194">
        <v>545</v>
      </c>
      <c r="AA205" s="194"/>
      <c r="AB205" s="205">
        <v>571</v>
      </c>
      <c r="AC205" s="197">
        <v>591</v>
      </c>
      <c r="AD205" s="197"/>
      <c r="AE205" s="206">
        <v>617</v>
      </c>
    </row>
    <row r="206" spans="1:31" ht="12.75" customHeight="1">
      <c r="A206" s="193">
        <v>198</v>
      </c>
      <c r="B206" s="194">
        <v>61036</v>
      </c>
      <c r="C206" s="195" t="s">
        <v>307</v>
      </c>
      <c r="D206" s="196">
        <v>316</v>
      </c>
      <c r="E206" s="196"/>
      <c r="F206" s="196">
        <v>342</v>
      </c>
      <c r="G206" s="197">
        <v>343</v>
      </c>
      <c r="H206" s="197"/>
      <c r="I206" s="197">
        <v>369</v>
      </c>
      <c r="J206" s="208">
        <v>372</v>
      </c>
      <c r="K206" s="199"/>
      <c r="L206" s="198">
        <v>398</v>
      </c>
      <c r="M206" s="194"/>
      <c r="N206" s="200">
        <v>403</v>
      </c>
      <c r="O206" s="200">
        <v>0</v>
      </c>
      <c r="P206" s="200"/>
      <c r="Q206" s="201">
        <v>437</v>
      </c>
      <c r="R206" s="202">
        <v>0</v>
      </c>
      <c r="S206" s="201"/>
      <c r="T206" s="203">
        <v>474</v>
      </c>
      <c r="U206" s="203">
        <v>0</v>
      </c>
      <c r="V206" s="203"/>
      <c r="W206" s="207">
        <v>514</v>
      </c>
      <c r="X206" s="207"/>
      <c r="Y206" s="207">
        <v>540</v>
      </c>
      <c r="Z206" s="194">
        <v>557</v>
      </c>
      <c r="AA206" s="194"/>
      <c r="AB206" s="205">
        <v>583</v>
      </c>
      <c r="AC206" s="197">
        <v>604</v>
      </c>
      <c r="AD206" s="197"/>
      <c r="AE206" s="206">
        <v>630</v>
      </c>
    </row>
    <row r="207" spans="1:31" ht="12.75" customHeight="1">
      <c r="A207" s="179">
        <v>199</v>
      </c>
      <c r="B207" s="194">
        <v>61037</v>
      </c>
      <c r="C207" s="195" t="s">
        <v>308</v>
      </c>
      <c r="D207" s="196">
        <v>322</v>
      </c>
      <c r="E207" s="196"/>
      <c r="F207" s="196">
        <v>349</v>
      </c>
      <c r="G207" s="197">
        <v>349</v>
      </c>
      <c r="H207" s="197"/>
      <c r="I207" s="197">
        <v>376</v>
      </c>
      <c r="J207" s="208">
        <v>379</v>
      </c>
      <c r="K207" s="199"/>
      <c r="L207" s="198">
        <v>406</v>
      </c>
      <c r="M207" s="194"/>
      <c r="N207" s="200">
        <v>411</v>
      </c>
      <c r="O207" s="200">
        <v>0</v>
      </c>
      <c r="P207" s="200"/>
      <c r="Q207" s="201">
        <v>446</v>
      </c>
      <c r="R207" s="202">
        <v>0</v>
      </c>
      <c r="S207" s="201"/>
      <c r="T207" s="203">
        <v>484</v>
      </c>
      <c r="U207" s="203">
        <v>0</v>
      </c>
      <c r="V207" s="203"/>
      <c r="W207" s="207">
        <v>525</v>
      </c>
      <c r="X207" s="207"/>
      <c r="Y207" s="207">
        <v>552</v>
      </c>
      <c r="Z207" s="194">
        <v>569</v>
      </c>
      <c r="AA207" s="194"/>
      <c r="AB207" s="205">
        <v>596</v>
      </c>
      <c r="AC207" s="197">
        <v>617</v>
      </c>
      <c r="AD207" s="197"/>
      <c r="AE207" s="206">
        <v>644</v>
      </c>
    </row>
    <row r="208" spans="1:31" ht="12.75" customHeight="1">
      <c r="A208" s="193">
        <v>200</v>
      </c>
      <c r="B208" s="194">
        <v>143016</v>
      </c>
      <c r="C208" s="195" t="s">
        <v>309</v>
      </c>
      <c r="D208" s="196">
        <v>296</v>
      </c>
      <c r="E208" s="196"/>
      <c r="F208" s="196">
        <v>321</v>
      </c>
      <c r="G208" s="197">
        <v>321</v>
      </c>
      <c r="H208" s="197"/>
      <c r="I208" s="197">
        <v>346</v>
      </c>
      <c r="J208" s="208">
        <v>348</v>
      </c>
      <c r="K208" s="199"/>
      <c r="L208" s="198">
        <v>373</v>
      </c>
      <c r="M208" s="194"/>
      <c r="N208" s="200">
        <v>377</v>
      </c>
      <c r="O208" s="200">
        <v>0</v>
      </c>
      <c r="P208" s="200"/>
      <c r="Q208" s="201">
        <v>409</v>
      </c>
      <c r="R208" s="202">
        <v>0</v>
      </c>
      <c r="S208" s="201"/>
      <c r="T208" s="203">
        <v>444</v>
      </c>
      <c r="U208" s="203">
        <v>0</v>
      </c>
      <c r="V208" s="203"/>
      <c r="W208" s="207">
        <v>481</v>
      </c>
      <c r="X208" s="207"/>
      <c r="Y208" s="207">
        <v>506</v>
      </c>
      <c r="Z208" s="194">
        <v>522</v>
      </c>
      <c r="AA208" s="194"/>
      <c r="AB208" s="205">
        <v>547</v>
      </c>
      <c r="AC208" s="197">
        <v>566</v>
      </c>
      <c r="AD208" s="197"/>
      <c r="AE208" s="206">
        <v>591</v>
      </c>
    </row>
    <row r="209" spans="1:31" ht="12.75" customHeight="1">
      <c r="A209" s="179">
        <v>201</v>
      </c>
      <c r="B209" s="194">
        <v>100521</v>
      </c>
      <c r="C209" s="195" t="s">
        <v>310</v>
      </c>
      <c r="D209" s="196">
        <v>465</v>
      </c>
      <c r="E209" s="196"/>
      <c r="F209" s="196">
        <v>504</v>
      </c>
      <c r="G209" s="197">
        <v>504</v>
      </c>
      <c r="H209" s="197"/>
      <c r="I209" s="197">
        <v>543</v>
      </c>
      <c r="J209" s="208">
        <v>546</v>
      </c>
      <c r="K209" s="199"/>
      <c r="L209" s="198">
        <v>585</v>
      </c>
      <c r="M209" s="194"/>
      <c r="N209" s="200">
        <v>592</v>
      </c>
      <c r="O209" s="200">
        <v>0</v>
      </c>
      <c r="P209" s="200"/>
      <c r="Q209" s="201">
        <v>642</v>
      </c>
      <c r="R209" s="202">
        <v>0</v>
      </c>
      <c r="S209" s="201"/>
      <c r="T209" s="203">
        <v>696</v>
      </c>
      <c r="U209" s="203">
        <v>0</v>
      </c>
      <c r="V209" s="203"/>
      <c r="W209" s="207">
        <v>754</v>
      </c>
      <c r="X209" s="207"/>
      <c r="Y209" s="207">
        <v>793</v>
      </c>
      <c r="Z209" s="194">
        <v>817</v>
      </c>
      <c r="AA209" s="194"/>
      <c r="AB209" s="205">
        <v>856</v>
      </c>
      <c r="AC209" s="197">
        <v>886</v>
      </c>
      <c r="AD209" s="197"/>
      <c r="AE209" s="206">
        <v>925</v>
      </c>
    </row>
    <row r="210" spans="1:31" ht="12.75" customHeight="1">
      <c r="A210" s="193">
        <v>202</v>
      </c>
      <c r="B210" s="194">
        <v>100522</v>
      </c>
      <c r="C210" s="195" t="s">
        <v>311</v>
      </c>
      <c r="D210" s="196">
        <v>501</v>
      </c>
      <c r="E210" s="196"/>
      <c r="F210" s="196">
        <v>543</v>
      </c>
      <c r="G210" s="197">
        <v>543</v>
      </c>
      <c r="H210" s="197"/>
      <c r="I210" s="197">
        <v>585</v>
      </c>
      <c r="J210" s="208">
        <v>589</v>
      </c>
      <c r="K210" s="199"/>
      <c r="L210" s="198">
        <v>631</v>
      </c>
      <c r="M210" s="194"/>
      <c r="N210" s="200">
        <v>639</v>
      </c>
      <c r="O210" s="200">
        <v>0</v>
      </c>
      <c r="P210" s="200"/>
      <c r="Q210" s="201">
        <v>693</v>
      </c>
      <c r="R210" s="202">
        <v>0</v>
      </c>
      <c r="S210" s="201"/>
      <c r="T210" s="203">
        <v>751</v>
      </c>
      <c r="U210" s="203">
        <v>0</v>
      </c>
      <c r="V210" s="203"/>
      <c r="W210" s="207">
        <v>814</v>
      </c>
      <c r="X210" s="207"/>
      <c r="Y210" s="207">
        <v>856</v>
      </c>
      <c r="Z210" s="194">
        <v>882</v>
      </c>
      <c r="AA210" s="194"/>
      <c r="AB210" s="205">
        <v>924</v>
      </c>
      <c r="AC210" s="197">
        <v>956</v>
      </c>
      <c r="AD210" s="197"/>
      <c r="AE210" s="206">
        <v>998</v>
      </c>
    </row>
    <row r="211" spans="1:31" ht="12.75" customHeight="1">
      <c r="A211" s="179">
        <v>203</v>
      </c>
      <c r="B211" s="194">
        <v>999998</v>
      </c>
      <c r="C211" s="195" t="s">
        <v>66</v>
      </c>
      <c r="D211" s="196">
        <v>0</v>
      </c>
      <c r="E211" s="196"/>
      <c r="F211" s="196"/>
      <c r="G211" s="212">
        <v>0</v>
      </c>
      <c r="H211" s="197"/>
      <c r="I211" s="197"/>
      <c r="J211" s="199"/>
      <c r="K211" s="199"/>
      <c r="L211" s="199"/>
      <c r="M211" s="194"/>
      <c r="N211" s="200">
        <v>0</v>
      </c>
      <c r="O211" s="200">
        <v>0</v>
      </c>
      <c r="P211" s="200"/>
      <c r="Q211" s="201">
        <v>0</v>
      </c>
      <c r="R211" s="202">
        <v>0</v>
      </c>
      <c r="S211" s="201"/>
      <c r="T211" s="203">
        <v>0</v>
      </c>
      <c r="U211" s="203">
        <v>0</v>
      </c>
      <c r="V211" s="203"/>
      <c r="W211" s="207" t="s">
        <v>409</v>
      </c>
      <c r="X211" s="207"/>
      <c r="Y211" s="207" t="s">
        <v>409</v>
      </c>
      <c r="Z211" s="194">
        <v>0</v>
      </c>
      <c r="AA211" s="194"/>
      <c r="AB211" s="205">
        <v>0</v>
      </c>
      <c r="AC211" s="197" t="s">
        <v>410</v>
      </c>
      <c r="AD211" s="197"/>
      <c r="AE211" s="206"/>
    </row>
    <row r="212" spans="1:31" ht="12.75" customHeight="1">
      <c r="A212" s="193">
        <v>204</v>
      </c>
      <c r="B212" s="194">
        <v>999999</v>
      </c>
      <c r="C212" s="195" t="s">
        <v>66</v>
      </c>
      <c r="D212" s="196">
        <v>0</v>
      </c>
      <c r="E212" s="196"/>
      <c r="F212" s="196">
        <v>0</v>
      </c>
      <c r="G212" s="197"/>
      <c r="H212" s="197"/>
      <c r="I212" s="197"/>
      <c r="J212" s="208">
        <v>0</v>
      </c>
      <c r="K212" s="199"/>
      <c r="L212" s="198">
        <v>0</v>
      </c>
      <c r="M212" s="194"/>
      <c r="N212" s="200">
        <v>0</v>
      </c>
      <c r="O212" s="200">
        <v>0</v>
      </c>
      <c r="P212" s="200"/>
      <c r="Q212" s="201">
        <v>0</v>
      </c>
      <c r="R212" s="202">
        <v>0</v>
      </c>
      <c r="S212" s="201"/>
      <c r="T212" s="203">
        <v>0</v>
      </c>
      <c r="U212" s="203">
        <v>0</v>
      </c>
      <c r="V212" s="203"/>
      <c r="W212" s="207" t="s">
        <v>409</v>
      </c>
      <c r="X212" s="207"/>
      <c r="Y212" s="207" t="s">
        <v>409</v>
      </c>
      <c r="Z212" s="194">
        <v>0</v>
      </c>
      <c r="AA212" s="194"/>
      <c r="AB212" s="205">
        <v>0</v>
      </c>
      <c r="AC212" s="197" t="s">
        <v>410</v>
      </c>
      <c r="AD212" s="197"/>
      <c r="AE212" s="206"/>
    </row>
    <row r="213" spans="1:31" ht="12.75" customHeight="1">
      <c r="A213" s="179">
        <v>205</v>
      </c>
      <c r="B213" s="194">
        <v>21516</v>
      </c>
      <c r="C213" s="195" t="s">
        <v>312</v>
      </c>
      <c r="D213" s="196">
        <v>465</v>
      </c>
      <c r="E213" s="196"/>
      <c r="F213" s="196">
        <v>504</v>
      </c>
      <c r="G213" s="197">
        <v>504</v>
      </c>
      <c r="H213" s="197"/>
      <c r="I213" s="197">
        <v>543</v>
      </c>
      <c r="J213" s="208">
        <v>546</v>
      </c>
      <c r="K213" s="199"/>
      <c r="L213" s="198">
        <v>585</v>
      </c>
      <c r="M213" s="194"/>
      <c r="N213" s="200">
        <v>592</v>
      </c>
      <c r="O213" s="200">
        <v>0</v>
      </c>
      <c r="P213" s="200"/>
      <c r="Q213" s="201">
        <v>642</v>
      </c>
      <c r="R213" s="202">
        <v>0</v>
      </c>
      <c r="S213" s="201"/>
      <c r="T213" s="203">
        <v>696</v>
      </c>
      <c r="U213" s="203">
        <v>0</v>
      </c>
      <c r="V213" s="203"/>
      <c r="W213" s="207">
        <v>754</v>
      </c>
      <c r="X213" s="207"/>
      <c r="Y213" s="207">
        <v>793</v>
      </c>
      <c r="Z213" s="194">
        <v>817</v>
      </c>
      <c r="AA213" s="194"/>
      <c r="AB213" s="205">
        <v>856</v>
      </c>
      <c r="AC213" s="197">
        <v>886</v>
      </c>
      <c r="AD213" s="197"/>
      <c r="AE213" s="206">
        <v>925</v>
      </c>
    </row>
    <row r="214" spans="1:31" ht="12.75" customHeight="1">
      <c r="A214" s="193">
        <v>206</v>
      </c>
      <c r="B214" s="194">
        <v>141521</v>
      </c>
      <c r="C214" s="195" t="s">
        <v>313</v>
      </c>
      <c r="D214" s="196">
        <v>316</v>
      </c>
      <c r="E214" s="196"/>
      <c r="F214" s="196">
        <v>342</v>
      </c>
      <c r="G214" s="197">
        <v>343</v>
      </c>
      <c r="H214" s="197"/>
      <c r="I214" s="197">
        <v>369</v>
      </c>
      <c r="J214" s="208">
        <v>372</v>
      </c>
      <c r="K214" s="199"/>
      <c r="L214" s="198">
        <v>398</v>
      </c>
      <c r="M214" s="194"/>
      <c r="N214" s="200">
        <v>403</v>
      </c>
      <c r="O214" s="200">
        <v>0</v>
      </c>
      <c r="P214" s="200"/>
      <c r="Q214" s="201">
        <v>437</v>
      </c>
      <c r="R214" s="202">
        <v>0</v>
      </c>
      <c r="S214" s="201"/>
      <c r="T214" s="203">
        <v>474</v>
      </c>
      <c r="U214" s="203">
        <v>0</v>
      </c>
      <c r="V214" s="203"/>
      <c r="W214" s="207">
        <v>514</v>
      </c>
      <c r="X214" s="207"/>
      <c r="Y214" s="207">
        <v>540</v>
      </c>
      <c r="Z214" s="194">
        <v>557</v>
      </c>
      <c r="AA214" s="194"/>
      <c r="AB214" s="205">
        <v>583</v>
      </c>
      <c r="AC214" s="197">
        <v>604</v>
      </c>
      <c r="AD214" s="197"/>
      <c r="AE214" s="206">
        <v>630</v>
      </c>
    </row>
    <row r="215" spans="1:31" ht="12.75" customHeight="1">
      <c r="A215" s="179">
        <v>207</v>
      </c>
      <c r="B215" s="194">
        <v>141522</v>
      </c>
      <c r="C215" s="195" t="s">
        <v>314</v>
      </c>
      <c r="D215" s="196">
        <v>322</v>
      </c>
      <c r="E215" s="196"/>
      <c r="F215" s="196">
        <v>349</v>
      </c>
      <c r="G215" s="197">
        <v>349</v>
      </c>
      <c r="H215" s="197"/>
      <c r="I215" s="197">
        <v>376</v>
      </c>
      <c r="J215" s="208">
        <v>379</v>
      </c>
      <c r="K215" s="199"/>
      <c r="L215" s="198">
        <v>406</v>
      </c>
      <c r="M215" s="194"/>
      <c r="N215" s="200">
        <v>411</v>
      </c>
      <c r="O215" s="200">
        <v>0</v>
      </c>
      <c r="P215" s="200"/>
      <c r="Q215" s="201">
        <v>446</v>
      </c>
      <c r="R215" s="202">
        <v>0</v>
      </c>
      <c r="S215" s="201"/>
      <c r="T215" s="203">
        <v>484</v>
      </c>
      <c r="U215" s="203">
        <v>0</v>
      </c>
      <c r="V215" s="203"/>
      <c r="W215" s="207">
        <v>525</v>
      </c>
      <c r="X215" s="207"/>
      <c r="Y215" s="207">
        <v>552</v>
      </c>
      <c r="Z215" s="194">
        <v>569</v>
      </c>
      <c r="AA215" s="194"/>
      <c r="AB215" s="205">
        <v>596</v>
      </c>
      <c r="AC215" s="197">
        <v>617</v>
      </c>
      <c r="AD215" s="197"/>
      <c r="AE215" s="206">
        <v>644</v>
      </c>
    </row>
    <row r="216" spans="1:31" ht="12.75" customHeight="1">
      <c r="A216" s="193">
        <v>208</v>
      </c>
      <c r="B216" s="194">
        <v>133516</v>
      </c>
      <c r="C216" s="195" t="s">
        <v>315</v>
      </c>
      <c r="D216" s="196">
        <v>310</v>
      </c>
      <c r="E216" s="196"/>
      <c r="F216" s="196">
        <v>336</v>
      </c>
      <c r="G216" s="197">
        <v>336</v>
      </c>
      <c r="H216" s="197"/>
      <c r="I216" s="197">
        <v>362</v>
      </c>
      <c r="J216" s="208">
        <v>364</v>
      </c>
      <c r="K216" s="199"/>
      <c r="L216" s="198">
        <v>390</v>
      </c>
      <c r="M216" s="194"/>
      <c r="N216" s="200">
        <v>395</v>
      </c>
      <c r="O216" s="200">
        <v>0</v>
      </c>
      <c r="P216" s="200"/>
      <c r="Q216" s="201">
        <v>428</v>
      </c>
      <c r="R216" s="202">
        <v>0</v>
      </c>
      <c r="S216" s="201"/>
      <c r="T216" s="203">
        <v>464</v>
      </c>
      <c r="U216" s="203">
        <v>0</v>
      </c>
      <c r="V216" s="203"/>
      <c r="W216" s="207">
        <v>503</v>
      </c>
      <c r="X216" s="207"/>
      <c r="Y216" s="207">
        <v>529</v>
      </c>
      <c r="Z216" s="194">
        <v>545</v>
      </c>
      <c r="AA216" s="194"/>
      <c r="AB216" s="205">
        <v>571</v>
      </c>
      <c r="AC216" s="197">
        <v>591</v>
      </c>
      <c r="AD216" s="197"/>
      <c r="AE216" s="206">
        <v>617</v>
      </c>
    </row>
    <row r="217" spans="1:31" ht="12.75" customHeight="1">
      <c r="A217" s="179">
        <v>209</v>
      </c>
      <c r="B217" s="194">
        <v>40519</v>
      </c>
      <c r="C217" s="209" t="s">
        <v>316</v>
      </c>
      <c r="D217" s="196"/>
      <c r="E217" s="196"/>
      <c r="F217" s="196"/>
      <c r="G217" s="197">
        <v>834</v>
      </c>
      <c r="H217" s="197"/>
      <c r="I217" s="197">
        <v>898</v>
      </c>
      <c r="J217" s="208">
        <v>904</v>
      </c>
      <c r="K217" s="199"/>
      <c r="L217" s="198">
        <v>968</v>
      </c>
      <c r="M217" s="194"/>
      <c r="N217" s="200">
        <v>904</v>
      </c>
      <c r="O217" s="200">
        <v>0</v>
      </c>
      <c r="P217" s="200"/>
      <c r="Q217" s="201">
        <v>1063</v>
      </c>
      <c r="R217" s="202">
        <v>0</v>
      </c>
      <c r="S217" s="201"/>
      <c r="T217" s="203">
        <v>1248</v>
      </c>
      <c r="U217" s="203">
        <v>0</v>
      </c>
      <c r="V217" s="203"/>
      <c r="W217" s="207" t="s">
        <v>409</v>
      </c>
      <c r="X217" s="207"/>
      <c r="Y217" s="207" t="s">
        <v>409</v>
      </c>
      <c r="Z217" s="194">
        <v>1465</v>
      </c>
      <c r="AA217" s="194"/>
      <c r="AB217" s="205">
        <v>1535</v>
      </c>
      <c r="AC217" s="197">
        <v>1588</v>
      </c>
      <c r="AD217" s="197"/>
      <c r="AE217" s="206">
        <v>1658</v>
      </c>
    </row>
    <row r="218" spans="1:31" ht="12.75" customHeight="1">
      <c r="A218" s="193">
        <v>210</v>
      </c>
      <c r="B218" s="194">
        <v>31021</v>
      </c>
      <c r="C218" s="195" t="s">
        <v>317</v>
      </c>
      <c r="D218" s="196">
        <v>769</v>
      </c>
      <c r="E218" s="196"/>
      <c r="F218" s="196">
        <v>833</v>
      </c>
      <c r="G218" s="197">
        <v>905</v>
      </c>
      <c r="H218" s="197"/>
      <c r="I218" s="197">
        <v>975</v>
      </c>
      <c r="J218" s="208">
        <v>981</v>
      </c>
      <c r="K218" s="199"/>
      <c r="L218" s="198">
        <v>1051</v>
      </c>
      <c r="M218" s="194"/>
      <c r="N218" s="200">
        <v>1063</v>
      </c>
      <c r="O218" s="200">
        <v>0</v>
      </c>
      <c r="P218" s="200"/>
      <c r="Q218" s="201">
        <v>1152</v>
      </c>
      <c r="R218" s="202">
        <v>0</v>
      </c>
      <c r="S218" s="201"/>
      <c r="T218" s="203">
        <v>1248</v>
      </c>
      <c r="U218" s="203">
        <v>0</v>
      </c>
      <c r="V218" s="203"/>
      <c r="W218" s="207">
        <v>1352</v>
      </c>
      <c r="X218" s="207"/>
      <c r="Y218" s="207">
        <v>1422</v>
      </c>
      <c r="Z218" s="194">
        <v>1465</v>
      </c>
      <c r="AA218" s="194"/>
      <c r="AB218" s="205">
        <v>1535</v>
      </c>
      <c r="AC218" s="197">
        <v>1588</v>
      </c>
      <c r="AD218" s="197"/>
      <c r="AE218" s="206">
        <v>1658</v>
      </c>
    </row>
    <row r="219" spans="1:31" ht="12.75" customHeight="1">
      <c r="A219" s="179">
        <v>211</v>
      </c>
      <c r="B219" s="194">
        <v>43521</v>
      </c>
      <c r="C219" s="195" t="s">
        <v>318</v>
      </c>
      <c r="D219" s="196">
        <v>894</v>
      </c>
      <c r="E219" s="196"/>
      <c r="F219" s="196">
        <v>969</v>
      </c>
      <c r="G219" s="197">
        <v>969</v>
      </c>
      <c r="H219" s="197"/>
      <c r="I219" s="197">
        <v>1044</v>
      </c>
      <c r="J219" s="208">
        <v>1050</v>
      </c>
      <c r="K219" s="199"/>
      <c r="L219" s="198">
        <v>1125</v>
      </c>
      <c r="M219" s="194"/>
      <c r="N219" s="200">
        <v>1138</v>
      </c>
      <c r="O219" s="200">
        <v>0</v>
      </c>
      <c r="P219" s="200"/>
      <c r="Q219" s="201">
        <v>1233</v>
      </c>
      <c r="R219" s="202">
        <v>0</v>
      </c>
      <c r="S219" s="201"/>
      <c r="T219" s="203">
        <v>1336</v>
      </c>
      <c r="U219" s="203">
        <v>0</v>
      </c>
      <c r="V219" s="203"/>
      <c r="W219" s="207">
        <v>1448</v>
      </c>
      <c r="X219" s="207"/>
      <c r="Y219" s="207">
        <v>1523</v>
      </c>
      <c r="Z219" s="194">
        <v>1569</v>
      </c>
      <c r="AA219" s="194"/>
      <c r="AB219" s="205">
        <v>1644</v>
      </c>
      <c r="AC219" s="197">
        <v>1700</v>
      </c>
      <c r="AD219" s="197"/>
      <c r="AE219" s="206">
        <v>1775</v>
      </c>
    </row>
    <row r="220" spans="1:31" ht="12.75" customHeight="1">
      <c r="A220" s="193">
        <v>212</v>
      </c>
      <c r="B220" s="194">
        <v>40529</v>
      </c>
      <c r="C220" s="195" t="s">
        <v>319</v>
      </c>
      <c r="D220" s="196">
        <v>769</v>
      </c>
      <c r="E220" s="196"/>
      <c r="F220" s="196">
        <v>833</v>
      </c>
      <c r="G220" s="197">
        <v>905</v>
      </c>
      <c r="H220" s="197"/>
      <c r="I220" s="197">
        <v>975</v>
      </c>
      <c r="J220" s="208">
        <v>981</v>
      </c>
      <c r="K220" s="199"/>
      <c r="L220" s="198">
        <v>1051</v>
      </c>
      <c r="M220" s="194"/>
      <c r="N220" s="200">
        <v>1063</v>
      </c>
      <c r="O220" s="200">
        <v>0</v>
      </c>
      <c r="P220" s="200"/>
      <c r="Q220" s="201">
        <v>1152</v>
      </c>
      <c r="R220" s="202">
        <v>0</v>
      </c>
      <c r="S220" s="201"/>
      <c r="T220" s="203">
        <v>1248</v>
      </c>
      <c r="U220" s="203">
        <v>0</v>
      </c>
      <c r="V220" s="203"/>
      <c r="W220" s="207">
        <v>1352</v>
      </c>
      <c r="X220" s="207"/>
      <c r="Y220" s="207">
        <v>1422</v>
      </c>
      <c r="Z220" s="194">
        <v>1465</v>
      </c>
      <c r="AA220" s="194"/>
      <c r="AB220" s="205">
        <v>1535</v>
      </c>
      <c r="AC220" s="197">
        <v>1588</v>
      </c>
      <c r="AD220" s="197"/>
      <c r="AE220" s="206">
        <v>1658</v>
      </c>
    </row>
    <row r="221" spans="1:31" ht="12.75" customHeight="1">
      <c r="A221" s="179">
        <v>213</v>
      </c>
      <c r="B221" s="194">
        <v>30521</v>
      </c>
      <c r="C221" s="195" t="s">
        <v>320</v>
      </c>
      <c r="D221" s="196">
        <v>769</v>
      </c>
      <c r="E221" s="196"/>
      <c r="F221" s="196">
        <v>833</v>
      </c>
      <c r="G221" s="197">
        <v>905</v>
      </c>
      <c r="H221" s="197"/>
      <c r="I221" s="197">
        <v>975</v>
      </c>
      <c r="J221" s="208">
        <v>981</v>
      </c>
      <c r="K221" s="199"/>
      <c r="L221" s="198">
        <v>1051</v>
      </c>
      <c r="M221" s="194"/>
      <c r="N221" s="200">
        <v>1063</v>
      </c>
      <c r="O221" s="200">
        <v>0</v>
      </c>
      <c r="P221" s="200"/>
      <c r="Q221" s="201">
        <v>1152</v>
      </c>
      <c r="R221" s="202">
        <v>0</v>
      </c>
      <c r="S221" s="201"/>
      <c r="T221" s="203">
        <v>1248</v>
      </c>
      <c r="U221" s="203">
        <v>0</v>
      </c>
      <c r="V221" s="203"/>
      <c r="W221" s="207">
        <v>1352</v>
      </c>
      <c r="X221" s="207"/>
      <c r="Y221" s="207">
        <v>1422</v>
      </c>
      <c r="Z221" s="194">
        <v>1465</v>
      </c>
      <c r="AA221" s="194"/>
      <c r="AB221" s="205">
        <v>1535</v>
      </c>
      <c r="AC221" s="197">
        <v>1588</v>
      </c>
      <c r="AD221" s="197"/>
      <c r="AE221" s="206">
        <v>1658</v>
      </c>
    </row>
    <row r="222" spans="1:31" ht="12.75" customHeight="1">
      <c r="A222" s="193">
        <v>214</v>
      </c>
      <c r="B222" s="194">
        <v>152041</v>
      </c>
      <c r="C222" s="195" t="s">
        <v>321</v>
      </c>
      <c r="D222" s="196">
        <v>835</v>
      </c>
      <c r="E222" s="196"/>
      <c r="F222" s="196">
        <v>905</v>
      </c>
      <c r="G222" s="197">
        <v>905</v>
      </c>
      <c r="H222" s="197"/>
      <c r="I222" s="197">
        <v>975</v>
      </c>
      <c r="J222" s="208">
        <v>981</v>
      </c>
      <c r="K222" s="199"/>
      <c r="L222" s="198">
        <v>1051</v>
      </c>
      <c r="M222" s="194"/>
      <c r="N222" s="200">
        <v>1063</v>
      </c>
      <c r="O222" s="200">
        <v>0</v>
      </c>
      <c r="P222" s="200"/>
      <c r="Q222" s="201">
        <v>1152</v>
      </c>
      <c r="R222" s="202">
        <v>0</v>
      </c>
      <c r="S222" s="201"/>
      <c r="T222" s="203">
        <v>1248</v>
      </c>
      <c r="U222" s="203">
        <v>0</v>
      </c>
      <c r="V222" s="203"/>
      <c r="W222" s="207">
        <v>1352</v>
      </c>
      <c r="X222" s="207"/>
      <c r="Y222" s="207">
        <v>1422</v>
      </c>
      <c r="Z222" s="194">
        <v>1465</v>
      </c>
      <c r="AA222" s="194"/>
      <c r="AB222" s="205">
        <v>1535</v>
      </c>
      <c r="AC222" s="197">
        <v>1588</v>
      </c>
      <c r="AD222" s="197"/>
      <c r="AE222" s="206">
        <v>1658</v>
      </c>
    </row>
    <row r="223" spans="1:31" ht="12.75" customHeight="1">
      <c r="A223" s="179">
        <v>215</v>
      </c>
      <c r="B223" s="194">
        <v>152042</v>
      </c>
      <c r="C223" s="195" t="s">
        <v>322</v>
      </c>
      <c r="D223" s="196">
        <v>894</v>
      </c>
      <c r="E223" s="196"/>
      <c r="F223" s="196">
        <v>969</v>
      </c>
      <c r="G223" s="197">
        <v>969</v>
      </c>
      <c r="H223" s="197"/>
      <c r="I223" s="197">
        <v>1044</v>
      </c>
      <c r="J223" s="208">
        <v>1050</v>
      </c>
      <c r="K223" s="199"/>
      <c r="L223" s="198">
        <v>1125</v>
      </c>
      <c r="M223" s="194"/>
      <c r="N223" s="200">
        <v>1138</v>
      </c>
      <c r="O223" s="200">
        <v>0</v>
      </c>
      <c r="P223" s="200"/>
      <c r="Q223" s="201">
        <v>1233</v>
      </c>
      <c r="R223" s="202">
        <v>0</v>
      </c>
      <c r="S223" s="201"/>
      <c r="T223" s="203">
        <v>1336</v>
      </c>
      <c r="U223" s="203">
        <v>0</v>
      </c>
      <c r="V223" s="203"/>
      <c r="W223" s="207">
        <v>1448</v>
      </c>
      <c r="X223" s="207"/>
      <c r="Y223" s="207">
        <v>1523</v>
      </c>
      <c r="Z223" s="194">
        <v>1569</v>
      </c>
      <c r="AA223" s="194"/>
      <c r="AB223" s="205">
        <v>1644</v>
      </c>
      <c r="AC223" s="197">
        <v>1700</v>
      </c>
      <c r="AD223" s="197"/>
      <c r="AE223" s="206">
        <v>1775</v>
      </c>
    </row>
    <row r="224" spans="1:31" ht="12.75" customHeight="1">
      <c r="A224" s="193">
        <v>216</v>
      </c>
      <c r="B224" s="194">
        <v>51026</v>
      </c>
      <c r="C224" s="195" t="s">
        <v>323</v>
      </c>
      <c r="D224" s="196">
        <v>769</v>
      </c>
      <c r="E224" s="196"/>
      <c r="F224" s="196">
        <v>833</v>
      </c>
      <c r="G224" s="197">
        <v>834</v>
      </c>
      <c r="H224" s="197"/>
      <c r="I224" s="197">
        <v>898</v>
      </c>
      <c r="J224" s="208">
        <v>904</v>
      </c>
      <c r="K224" s="199"/>
      <c r="L224" s="198">
        <v>968</v>
      </c>
      <c r="M224" s="194"/>
      <c r="N224" s="200">
        <v>980</v>
      </c>
      <c r="O224" s="200">
        <v>0</v>
      </c>
      <c r="P224" s="200"/>
      <c r="Q224" s="201">
        <v>1062</v>
      </c>
      <c r="R224" s="202">
        <v>0</v>
      </c>
      <c r="S224" s="201"/>
      <c r="T224" s="203">
        <v>1151</v>
      </c>
      <c r="U224" s="203">
        <v>0</v>
      </c>
      <c r="V224" s="203"/>
      <c r="W224" s="207">
        <v>1247</v>
      </c>
      <c r="X224" s="207"/>
      <c r="Y224" s="207">
        <v>1311</v>
      </c>
      <c r="Z224" s="194">
        <v>1351</v>
      </c>
      <c r="AA224" s="194"/>
      <c r="AB224" s="205">
        <v>1415</v>
      </c>
      <c r="AC224" s="197">
        <v>1464</v>
      </c>
      <c r="AD224" s="197"/>
      <c r="AE224" s="206">
        <v>1528</v>
      </c>
    </row>
    <row r="225" spans="1:31" ht="12.75" customHeight="1">
      <c r="A225" s="179">
        <v>217</v>
      </c>
      <c r="B225" s="194">
        <v>22526</v>
      </c>
      <c r="C225" s="195" t="s">
        <v>324</v>
      </c>
      <c r="D225" s="196">
        <v>656</v>
      </c>
      <c r="E225" s="196"/>
      <c r="F225" s="196">
        <v>711</v>
      </c>
      <c r="G225" s="197">
        <v>711</v>
      </c>
      <c r="H225" s="197"/>
      <c r="I225" s="197">
        <v>766</v>
      </c>
      <c r="J225" s="208">
        <v>771</v>
      </c>
      <c r="K225" s="199"/>
      <c r="L225" s="198">
        <v>826</v>
      </c>
      <c r="M225" s="194"/>
      <c r="N225" s="200">
        <v>836</v>
      </c>
      <c r="O225" s="200">
        <v>0</v>
      </c>
      <c r="P225" s="200"/>
      <c r="Q225" s="201">
        <v>906</v>
      </c>
      <c r="R225" s="202">
        <v>0</v>
      </c>
      <c r="S225" s="201"/>
      <c r="T225" s="203">
        <v>982</v>
      </c>
      <c r="U225" s="203">
        <v>0</v>
      </c>
      <c r="V225" s="203"/>
      <c r="W225" s="207">
        <v>1064</v>
      </c>
      <c r="X225" s="207"/>
      <c r="Y225" s="207">
        <v>1119</v>
      </c>
      <c r="Z225" s="194">
        <v>1153</v>
      </c>
      <c r="AA225" s="194"/>
      <c r="AB225" s="205">
        <v>1208</v>
      </c>
      <c r="AC225" s="197">
        <v>1250</v>
      </c>
      <c r="AD225" s="197"/>
      <c r="AE225" s="206">
        <v>1305</v>
      </c>
    </row>
    <row r="226" spans="1:31" ht="12.75" customHeight="1">
      <c r="A226" s="193">
        <v>218</v>
      </c>
      <c r="B226" s="194">
        <v>22527</v>
      </c>
      <c r="C226" s="195" t="s">
        <v>325</v>
      </c>
      <c r="D226" s="196">
        <v>769</v>
      </c>
      <c r="E226" s="196"/>
      <c r="F226" s="196">
        <v>833</v>
      </c>
      <c r="G226" s="197">
        <v>834</v>
      </c>
      <c r="H226" s="197"/>
      <c r="I226" s="197">
        <v>898</v>
      </c>
      <c r="J226" s="208">
        <v>904</v>
      </c>
      <c r="K226" s="199"/>
      <c r="L226" s="198">
        <v>968</v>
      </c>
      <c r="M226" s="194"/>
      <c r="N226" s="200">
        <v>980</v>
      </c>
      <c r="O226" s="200">
        <v>0</v>
      </c>
      <c r="P226" s="200"/>
      <c r="Q226" s="201">
        <v>1062</v>
      </c>
      <c r="R226" s="202">
        <v>0</v>
      </c>
      <c r="S226" s="201"/>
      <c r="T226" s="203">
        <v>1151</v>
      </c>
      <c r="U226" s="203">
        <v>0</v>
      </c>
      <c r="V226" s="203"/>
      <c r="W226" s="207">
        <v>1247</v>
      </c>
      <c r="X226" s="207"/>
      <c r="Y226" s="207">
        <v>1311</v>
      </c>
      <c r="Z226" s="194">
        <v>1351</v>
      </c>
      <c r="AA226" s="194"/>
      <c r="AB226" s="205">
        <v>1415</v>
      </c>
      <c r="AC226" s="197">
        <v>1464</v>
      </c>
      <c r="AD226" s="197"/>
      <c r="AE226" s="206">
        <v>1528</v>
      </c>
    </row>
    <row r="227" spans="1:31" ht="12.75" customHeight="1">
      <c r="A227" s="179">
        <v>219</v>
      </c>
      <c r="B227" s="194">
        <v>33031</v>
      </c>
      <c r="C227" s="209" t="s">
        <v>326</v>
      </c>
      <c r="D227" s="196"/>
      <c r="E227" s="196"/>
      <c r="F227" s="196"/>
      <c r="G227" s="197">
        <v>834</v>
      </c>
      <c r="H227" s="197"/>
      <c r="I227" s="197">
        <v>898</v>
      </c>
      <c r="J227" s="208">
        <v>904</v>
      </c>
      <c r="K227" s="199"/>
      <c r="L227" s="198">
        <v>968</v>
      </c>
      <c r="M227" s="194"/>
      <c r="N227" s="200">
        <v>980</v>
      </c>
      <c r="O227" s="200">
        <v>0</v>
      </c>
      <c r="P227" s="200"/>
      <c r="Q227" s="201">
        <v>1062</v>
      </c>
      <c r="R227" s="202">
        <v>0</v>
      </c>
      <c r="S227" s="201"/>
      <c r="T227" s="203">
        <v>1151</v>
      </c>
      <c r="U227" s="203">
        <v>0</v>
      </c>
      <c r="V227" s="203"/>
      <c r="W227" s="207">
        <v>1247</v>
      </c>
      <c r="X227" s="207"/>
      <c r="Y227" s="207">
        <v>1311</v>
      </c>
      <c r="Z227" s="194">
        <v>1351</v>
      </c>
      <c r="AA227" s="194"/>
      <c r="AB227" s="205">
        <v>1415</v>
      </c>
      <c r="AC227" s="197">
        <v>1464</v>
      </c>
      <c r="AD227" s="197"/>
      <c r="AE227" s="206">
        <v>1528</v>
      </c>
    </row>
    <row r="228" spans="1:31" ht="12.75" customHeight="1">
      <c r="A228" s="193">
        <v>220</v>
      </c>
      <c r="B228" s="194">
        <v>42516</v>
      </c>
      <c r="C228" s="195" t="s">
        <v>327</v>
      </c>
      <c r="D228" s="196">
        <v>769</v>
      </c>
      <c r="E228" s="196"/>
      <c r="F228" s="196">
        <v>833</v>
      </c>
      <c r="G228" s="197">
        <v>905</v>
      </c>
      <c r="H228" s="197"/>
      <c r="I228" s="197">
        <v>975</v>
      </c>
      <c r="J228" s="208">
        <v>981</v>
      </c>
      <c r="K228" s="199"/>
      <c r="L228" s="198">
        <v>1051</v>
      </c>
      <c r="M228" s="194"/>
      <c r="N228" s="200">
        <v>1063</v>
      </c>
      <c r="O228" s="200">
        <v>0</v>
      </c>
      <c r="P228" s="200"/>
      <c r="Q228" s="201">
        <v>1152</v>
      </c>
      <c r="R228" s="202">
        <v>0</v>
      </c>
      <c r="S228" s="201"/>
      <c r="T228" s="203">
        <v>1248</v>
      </c>
      <c r="U228" s="203">
        <v>0</v>
      </c>
      <c r="V228" s="203"/>
      <c r="W228" s="207">
        <v>1352</v>
      </c>
      <c r="X228" s="207"/>
      <c r="Y228" s="207">
        <v>1422</v>
      </c>
      <c r="Z228" s="194">
        <v>1465</v>
      </c>
      <c r="AA228" s="194"/>
      <c r="AB228" s="205">
        <v>1535</v>
      </c>
      <c r="AC228" s="197">
        <v>1588</v>
      </c>
      <c r="AD228" s="197"/>
      <c r="AE228" s="206">
        <v>1658</v>
      </c>
    </row>
    <row r="229" spans="1:31" ht="12.75" customHeight="1">
      <c r="A229" s="179">
        <v>221</v>
      </c>
      <c r="B229" s="194">
        <v>53027</v>
      </c>
      <c r="C229" s="195" t="s">
        <v>328</v>
      </c>
      <c r="D229" s="196">
        <v>894</v>
      </c>
      <c r="E229" s="196"/>
      <c r="F229" s="196">
        <v>969</v>
      </c>
      <c r="G229" s="197">
        <v>969</v>
      </c>
      <c r="H229" s="197"/>
      <c r="I229" s="197">
        <v>1044</v>
      </c>
      <c r="J229" s="208">
        <v>1050</v>
      </c>
      <c r="K229" s="199"/>
      <c r="L229" s="198">
        <v>1125</v>
      </c>
      <c r="M229" s="194"/>
      <c r="N229" s="200">
        <v>1138</v>
      </c>
      <c r="O229" s="200">
        <v>0</v>
      </c>
      <c r="P229" s="200"/>
      <c r="Q229" s="201">
        <v>1233</v>
      </c>
      <c r="R229" s="202">
        <v>0</v>
      </c>
      <c r="S229" s="201"/>
      <c r="T229" s="203">
        <v>1336</v>
      </c>
      <c r="U229" s="203">
        <v>0</v>
      </c>
      <c r="V229" s="203"/>
      <c r="W229" s="207">
        <v>1448</v>
      </c>
      <c r="X229" s="207"/>
      <c r="Y229" s="207">
        <v>1523</v>
      </c>
      <c r="Z229" s="194">
        <v>1569</v>
      </c>
      <c r="AA229" s="194"/>
      <c r="AB229" s="205">
        <v>1644</v>
      </c>
      <c r="AC229" s="197">
        <v>1700</v>
      </c>
      <c r="AD229" s="197"/>
      <c r="AE229" s="206">
        <v>1775</v>
      </c>
    </row>
    <row r="230" spans="1:31" ht="12.75" customHeight="1">
      <c r="A230" s="193">
        <v>222</v>
      </c>
      <c r="B230" s="194">
        <v>80521</v>
      </c>
      <c r="C230" s="195" t="s">
        <v>329</v>
      </c>
      <c r="D230" s="196">
        <v>767</v>
      </c>
      <c r="E230" s="196"/>
      <c r="F230" s="196">
        <v>831</v>
      </c>
      <c r="G230" s="197"/>
      <c r="H230" s="197"/>
      <c r="I230" s="197"/>
      <c r="J230" s="208">
        <v>767</v>
      </c>
      <c r="K230" s="199"/>
      <c r="L230" s="198">
        <v>831</v>
      </c>
      <c r="M230" s="194"/>
      <c r="N230" s="200">
        <v>0</v>
      </c>
      <c r="O230" s="200">
        <v>0</v>
      </c>
      <c r="P230" s="200"/>
      <c r="Q230" s="201">
        <v>980</v>
      </c>
      <c r="R230" s="202">
        <v>0</v>
      </c>
      <c r="S230" s="201"/>
      <c r="T230" s="203">
        <v>1151</v>
      </c>
      <c r="U230" s="203">
        <v>0</v>
      </c>
      <c r="V230" s="203"/>
      <c r="W230" s="207" t="s">
        <v>409</v>
      </c>
      <c r="X230" s="207"/>
      <c r="Y230" s="207" t="s">
        <v>409</v>
      </c>
      <c r="Z230" s="194">
        <v>1151</v>
      </c>
      <c r="AA230" s="194"/>
      <c r="AB230" s="205">
        <v>1215</v>
      </c>
      <c r="AC230" s="197" t="s">
        <v>410</v>
      </c>
      <c r="AD230" s="197"/>
      <c r="AE230" s="206"/>
    </row>
    <row r="231" spans="1:31" ht="12.75" customHeight="1">
      <c r="A231" s="179">
        <v>223</v>
      </c>
      <c r="B231" s="194">
        <v>51526</v>
      </c>
      <c r="C231" s="195" t="s">
        <v>330</v>
      </c>
      <c r="D231" s="196">
        <v>835</v>
      </c>
      <c r="E231" s="196"/>
      <c r="F231" s="196">
        <v>905</v>
      </c>
      <c r="G231" s="197">
        <v>905</v>
      </c>
      <c r="H231" s="197"/>
      <c r="I231" s="197">
        <v>975</v>
      </c>
      <c r="J231" s="208">
        <v>981</v>
      </c>
      <c r="K231" s="199"/>
      <c r="L231" s="198">
        <v>1051</v>
      </c>
      <c r="M231" s="194"/>
      <c r="N231" s="200">
        <v>1063</v>
      </c>
      <c r="O231" s="200">
        <v>0</v>
      </c>
      <c r="P231" s="200"/>
      <c r="Q231" s="201">
        <v>1152</v>
      </c>
      <c r="R231" s="202">
        <v>0</v>
      </c>
      <c r="S231" s="201"/>
      <c r="T231" s="203">
        <v>1248</v>
      </c>
      <c r="U231" s="203">
        <v>0</v>
      </c>
      <c r="V231" s="203"/>
      <c r="W231" s="207">
        <v>1352</v>
      </c>
      <c r="X231" s="207"/>
      <c r="Y231" s="207">
        <v>1422</v>
      </c>
      <c r="Z231" s="194">
        <v>1465</v>
      </c>
      <c r="AA231" s="194"/>
      <c r="AB231" s="205">
        <v>1535</v>
      </c>
      <c r="AC231" s="197">
        <v>1588</v>
      </c>
      <c r="AD231" s="197"/>
      <c r="AE231" s="206">
        <v>1658</v>
      </c>
    </row>
    <row r="232" spans="1:31" ht="12.75" customHeight="1">
      <c r="A232" s="193">
        <v>224</v>
      </c>
      <c r="B232" s="194">
        <v>53026</v>
      </c>
      <c r="C232" s="195" t="s">
        <v>331</v>
      </c>
      <c r="D232" s="196">
        <v>769</v>
      </c>
      <c r="E232" s="196"/>
      <c r="F232" s="196">
        <v>833</v>
      </c>
      <c r="G232" s="197">
        <v>834</v>
      </c>
      <c r="H232" s="197"/>
      <c r="I232" s="197">
        <v>898</v>
      </c>
      <c r="J232" s="208">
        <v>904</v>
      </c>
      <c r="K232" s="199"/>
      <c r="L232" s="198">
        <v>968</v>
      </c>
      <c r="M232" s="194"/>
      <c r="N232" s="200">
        <v>980</v>
      </c>
      <c r="O232" s="200">
        <v>0</v>
      </c>
      <c r="P232" s="200"/>
      <c r="Q232" s="201">
        <v>1062</v>
      </c>
      <c r="R232" s="202">
        <v>0</v>
      </c>
      <c r="S232" s="201"/>
      <c r="T232" s="203">
        <v>1151</v>
      </c>
      <c r="U232" s="203">
        <v>0</v>
      </c>
      <c r="V232" s="203"/>
      <c r="W232" s="207">
        <v>1247</v>
      </c>
      <c r="X232" s="207"/>
      <c r="Y232" s="207">
        <v>1311</v>
      </c>
      <c r="Z232" s="194">
        <v>1351</v>
      </c>
      <c r="AA232" s="194"/>
      <c r="AB232" s="205">
        <v>1415</v>
      </c>
      <c r="AC232" s="197">
        <v>1464</v>
      </c>
      <c r="AD232" s="197"/>
      <c r="AE232" s="206">
        <v>1528</v>
      </c>
    </row>
    <row r="233" spans="1:31" ht="12.75" customHeight="1">
      <c r="A233" s="179">
        <v>225</v>
      </c>
      <c r="B233" s="194">
        <v>53025</v>
      </c>
      <c r="C233" s="195" t="s">
        <v>332</v>
      </c>
      <c r="D233" s="196">
        <v>656</v>
      </c>
      <c r="E233" s="196"/>
      <c r="F233" s="196">
        <v>711</v>
      </c>
      <c r="G233" s="197">
        <v>711</v>
      </c>
      <c r="H233" s="197"/>
      <c r="I233" s="197">
        <v>766</v>
      </c>
      <c r="J233" s="208">
        <v>771</v>
      </c>
      <c r="K233" s="199"/>
      <c r="L233" s="198">
        <v>826</v>
      </c>
      <c r="M233" s="194"/>
      <c r="N233" s="200">
        <v>836</v>
      </c>
      <c r="O233" s="200">
        <v>0</v>
      </c>
      <c r="P233" s="200"/>
      <c r="Q233" s="201">
        <v>906</v>
      </c>
      <c r="R233" s="202">
        <v>0</v>
      </c>
      <c r="S233" s="201"/>
      <c r="T233" s="203">
        <v>982</v>
      </c>
      <c r="U233" s="203">
        <v>0</v>
      </c>
      <c r="V233" s="203"/>
      <c r="W233" s="207">
        <v>1064</v>
      </c>
      <c r="X233" s="207"/>
      <c r="Y233" s="207">
        <v>1119</v>
      </c>
      <c r="Z233" s="194">
        <v>1153</v>
      </c>
      <c r="AA233" s="194"/>
      <c r="AB233" s="205">
        <v>1208</v>
      </c>
      <c r="AC233" s="197">
        <v>1250</v>
      </c>
      <c r="AD233" s="197"/>
      <c r="AE233" s="206">
        <v>1305</v>
      </c>
    </row>
    <row r="234" spans="1:31" ht="12.75" customHeight="1">
      <c r="A234" s="193">
        <v>226</v>
      </c>
      <c r="B234" s="194">
        <v>92016</v>
      </c>
      <c r="C234" s="195" t="s">
        <v>333</v>
      </c>
      <c r="D234" s="196">
        <v>769</v>
      </c>
      <c r="E234" s="196"/>
      <c r="F234" s="196">
        <v>833</v>
      </c>
      <c r="G234" s="197">
        <v>834</v>
      </c>
      <c r="H234" s="197"/>
      <c r="I234" s="197">
        <v>898</v>
      </c>
      <c r="J234" s="208">
        <v>904</v>
      </c>
      <c r="K234" s="199"/>
      <c r="L234" s="198">
        <v>968</v>
      </c>
      <c r="M234" s="194"/>
      <c r="N234" s="200">
        <v>980</v>
      </c>
      <c r="O234" s="200">
        <v>0</v>
      </c>
      <c r="P234" s="200"/>
      <c r="Q234" s="201">
        <v>1062</v>
      </c>
      <c r="R234" s="202">
        <v>0</v>
      </c>
      <c r="S234" s="201"/>
      <c r="T234" s="203">
        <v>1151</v>
      </c>
      <c r="U234" s="203">
        <v>0</v>
      </c>
      <c r="V234" s="203"/>
      <c r="W234" s="207">
        <v>1247</v>
      </c>
      <c r="X234" s="207"/>
      <c r="Y234" s="207">
        <v>1311</v>
      </c>
      <c r="Z234" s="194">
        <v>1351</v>
      </c>
      <c r="AA234" s="194"/>
      <c r="AB234" s="205">
        <v>1415</v>
      </c>
      <c r="AC234" s="197">
        <v>1464</v>
      </c>
      <c r="AD234" s="197"/>
      <c r="AE234" s="206">
        <v>1528</v>
      </c>
    </row>
    <row r="235" spans="1:31" ht="12.75" customHeight="1">
      <c r="A235" s="179">
        <v>227</v>
      </c>
      <c r="B235" s="194">
        <v>210340</v>
      </c>
      <c r="C235" s="195" t="s">
        <v>67</v>
      </c>
      <c r="D235" s="196">
        <v>541</v>
      </c>
      <c r="E235" s="196"/>
      <c r="F235" s="196"/>
      <c r="G235" s="212">
        <v>587</v>
      </c>
      <c r="H235" s="197"/>
      <c r="I235" s="197"/>
      <c r="J235" s="199"/>
      <c r="K235" s="199"/>
      <c r="L235" s="199"/>
      <c r="M235" s="194"/>
      <c r="N235" s="200">
        <v>689</v>
      </c>
      <c r="O235" s="200">
        <v>0</v>
      </c>
      <c r="P235" s="200"/>
      <c r="Q235" s="201">
        <v>747</v>
      </c>
      <c r="R235" s="202">
        <v>0</v>
      </c>
      <c r="S235" s="201"/>
      <c r="T235" s="203">
        <v>810</v>
      </c>
      <c r="U235" s="203">
        <v>0</v>
      </c>
      <c r="V235" s="203"/>
      <c r="W235" s="207">
        <v>878</v>
      </c>
      <c r="X235" s="207"/>
      <c r="Y235" s="207">
        <v>0</v>
      </c>
      <c r="Z235" s="194">
        <v>952</v>
      </c>
      <c r="AA235" s="194"/>
      <c r="AB235" s="205">
        <v>0</v>
      </c>
      <c r="AC235" s="197">
        <v>1032</v>
      </c>
      <c r="AD235" s="197"/>
      <c r="AE235" s="206">
        <v>0</v>
      </c>
    </row>
    <row r="236" spans="1:31" ht="12.75" customHeight="1">
      <c r="A236" s="193">
        <v>228</v>
      </c>
      <c r="B236" s="194">
        <v>22026</v>
      </c>
      <c r="C236" s="195" t="s">
        <v>334</v>
      </c>
      <c r="D236" s="196">
        <v>441</v>
      </c>
      <c r="E236" s="196"/>
      <c r="F236" s="196">
        <v>478</v>
      </c>
      <c r="G236" s="197">
        <v>478</v>
      </c>
      <c r="H236" s="197"/>
      <c r="I236" s="197">
        <v>515</v>
      </c>
      <c r="J236" s="208">
        <v>518</v>
      </c>
      <c r="K236" s="199"/>
      <c r="L236" s="198">
        <v>555</v>
      </c>
      <c r="M236" s="194"/>
      <c r="N236" s="200">
        <v>562</v>
      </c>
      <c r="O236" s="200">
        <v>0</v>
      </c>
      <c r="P236" s="200"/>
      <c r="Q236" s="201">
        <v>609</v>
      </c>
      <c r="R236" s="202">
        <v>0</v>
      </c>
      <c r="S236" s="201"/>
      <c r="T236" s="203">
        <v>660</v>
      </c>
      <c r="U236" s="203">
        <v>0</v>
      </c>
      <c r="V236" s="203"/>
      <c r="W236" s="207">
        <v>715</v>
      </c>
      <c r="X236" s="207"/>
      <c r="Y236" s="207">
        <v>752</v>
      </c>
      <c r="Z236" s="194">
        <v>775</v>
      </c>
      <c r="AA236" s="194"/>
      <c r="AB236" s="205">
        <v>812</v>
      </c>
      <c r="AC236" s="197">
        <v>840</v>
      </c>
      <c r="AD236" s="197"/>
      <c r="AE236" s="206">
        <v>877</v>
      </c>
    </row>
    <row r="237" spans="1:31" ht="12.75" customHeight="1">
      <c r="A237" s="179">
        <v>229</v>
      </c>
      <c r="B237" s="194">
        <v>30404</v>
      </c>
      <c r="C237" s="195" t="s">
        <v>69</v>
      </c>
      <c r="D237" s="196">
        <v>767</v>
      </c>
      <c r="E237" s="196"/>
      <c r="F237" s="196"/>
      <c r="G237" s="212">
        <v>831</v>
      </c>
      <c r="H237" s="197"/>
      <c r="I237" s="197"/>
      <c r="J237" s="199"/>
      <c r="K237" s="199">
        <v>0</v>
      </c>
      <c r="L237" s="199"/>
      <c r="M237" s="194"/>
      <c r="N237" s="200">
        <v>977</v>
      </c>
      <c r="O237" s="200">
        <v>0</v>
      </c>
      <c r="P237" s="200"/>
      <c r="Q237" s="201">
        <v>1059</v>
      </c>
      <c r="R237" s="202">
        <v>0</v>
      </c>
      <c r="S237" s="201"/>
      <c r="T237" s="203">
        <v>1148</v>
      </c>
      <c r="U237" s="203">
        <v>0</v>
      </c>
      <c r="V237" s="203"/>
      <c r="W237" s="207">
        <v>1244</v>
      </c>
      <c r="X237" s="207"/>
      <c r="Y237" s="207">
        <v>0</v>
      </c>
      <c r="Z237" s="194">
        <v>1348</v>
      </c>
      <c r="AA237" s="194"/>
      <c r="AB237" s="205">
        <v>0</v>
      </c>
      <c r="AC237" s="197">
        <v>1461</v>
      </c>
      <c r="AD237" s="197"/>
      <c r="AE237" s="206">
        <v>0</v>
      </c>
    </row>
    <row r="238" spans="1:31" ht="12.75" customHeight="1">
      <c r="A238" s="193">
        <v>230</v>
      </c>
      <c r="B238" s="194">
        <v>210220</v>
      </c>
      <c r="C238" s="195" t="s">
        <v>70</v>
      </c>
      <c r="D238" s="196">
        <v>767</v>
      </c>
      <c r="E238" s="196"/>
      <c r="F238" s="196"/>
      <c r="G238" s="212">
        <v>831</v>
      </c>
      <c r="H238" s="197"/>
      <c r="I238" s="197"/>
      <c r="J238" s="199"/>
      <c r="K238" s="199">
        <v>0</v>
      </c>
      <c r="L238" s="199"/>
      <c r="M238" s="194"/>
      <c r="N238" s="200">
        <v>977</v>
      </c>
      <c r="O238" s="200">
        <v>0</v>
      </c>
      <c r="P238" s="200"/>
      <c r="Q238" s="201">
        <v>1059</v>
      </c>
      <c r="R238" s="202">
        <v>0</v>
      </c>
      <c r="S238" s="201"/>
      <c r="T238" s="203">
        <v>1148</v>
      </c>
      <c r="U238" s="203">
        <v>0</v>
      </c>
      <c r="V238" s="203"/>
      <c r="W238" s="207">
        <v>1244</v>
      </c>
      <c r="X238" s="207"/>
      <c r="Y238" s="207">
        <v>0</v>
      </c>
      <c r="Z238" s="194">
        <v>1348</v>
      </c>
      <c r="AA238" s="194"/>
      <c r="AB238" s="205">
        <v>0</v>
      </c>
      <c r="AC238" s="197">
        <v>1461</v>
      </c>
      <c r="AD238" s="197"/>
      <c r="AE238" s="206">
        <v>0</v>
      </c>
    </row>
    <row r="239" spans="1:31" ht="12.75" customHeight="1">
      <c r="A239" s="179">
        <v>231</v>
      </c>
      <c r="B239" s="194">
        <v>210330</v>
      </c>
      <c r="C239" s="195" t="s">
        <v>73</v>
      </c>
      <c r="D239" s="196">
        <v>477</v>
      </c>
      <c r="E239" s="196"/>
      <c r="F239" s="196"/>
      <c r="G239" s="212">
        <v>517</v>
      </c>
      <c r="H239" s="197"/>
      <c r="I239" s="197"/>
      <c r="J239" s="199"/>
      <c r="K239" s="199">
        <v>0</v>
      </c>
      <c r="L239" s="199"/>
      <c r="M239" s="194"/>
      <c r="N239" s="200">
        <v>608</v>
      </c>
      <c r="O239" s="200">
        <v>0</v>
      </c>
      <c r="P239" s="200"/>
      <c r="Q239" s="201">
        <v>659</v>
      </c>
      <c r="R239" s="202">
        <v>0</v>
      </c>
      <c r="S239" s="201"/>
      <c r="T239" s="203">
        <v>714</v>
      </c>
      <c r="U239" s="203">
        <v>0</v>
      </c>
      <c r="V239" s="203"/>
      <c r="W239" s="207">
        <v>774</v>
      </c>
      <c r="X239" s="207"/>
      <c r="Y239" s="207">
        <v>0</v>
      </c>
      <c r="Z239" s="194">
        <v>839</v>
      </c>
      <c r="AA239" s="194"/>
      <c r="AB239" s="205">
        <v>0</v>
      </c>
      <c r="AC239" s="197">
        <v>909</v>
      </c>
      <c r="AD239" s="197"/>
      <c r="AE239" s="206">
        <v>0</v>
      </c>
    </row>
    <row r="240" spans="1:31" ht="12.75" customHeight="1">
      <c r="A240" s="193">
        <v>232</v>
      </c>
      <c r="B240" s="194">
        <v>210350</v>
      </c>
      <c r="C240" s="195" t="s">
        <v>74</v>
      </c>
      <c r="D240" s="196">
        <v>541</v>
      </c>
      <c r="E240" s="196"/>
      <c r="F240" s="196"/>
      <c r="G240" s="212">
        <v>587</v>
      </c>
      <c r="H240" s="197"/>
      <c r="I240" s="197"/>
      <c r="J240" s="199"/>
      <c r="K240" s="199">
        <v>0</v>
      </c>
      <c r="L240" s="199"/>
      <c r="M240" s="194"/>
      <c r="N240" s="200">
        <v>689</v>
      </c>
      <c r="O240" s="200">
        <v>0</v>
      </c>
      <c r="P240" s="200"/>
      <c r="Q240" s="201">
        <v>747</v>
      </c>
      <c r="R240" s="202">
        <v>0</v>
      </c>
      <c r="S240" s="201"/>
      <c r="T240" s="203">
        <v>810</v>
      </c>
      <c r="U240" s="203">
        <v>0</v>
      </c>
      <c r="V240" s="203"/>
      <c r="W240" s="207">
        <v>878</v>
      </c>
      <c r="X240" s="207"/>
      <c r="Y240" s="207">
        <v>0</v>
      </c>
      <c r="Z240" s="194">
        <v>952</v>
      </c>
      <c r="AA240" s="194"/>
      <c r="AB240" s="205">
        <v>0</v>
      </c>
      <c r="AC240" s="197">
        <v>1032</v>
      </c>
      <c r="AD240" s="197"/>
      <c r="AE240" s="206">
        <v>0</v>
      </c>
    </row>
    <row r="241" spans="1:31" ht="12.75" customHeight="1">
      <c r="A241" s="179">
        <v>233</v>
      </c>
      <c r="B241" s="194">
        <v>210221</v>
      </c>
      <c r="C241" s="195" t="s">
        <v>72</v>
      </c>
      <c r="D241" s="196">
        <v>0</v>
      </c>
      <c r="E241" s="196"/>
      <c r="F241" s="196"/>
      <c r="G241" s="212">
        <v>0</v>
      </c>
      <c r="H241" s="197"/>
      <c r="I241" s="197"/>
      <c r="J241" s="199"/>
      <c r="K241" s="199">
        <v>0</v>
      </c>
      <c r="L241" s="199"/>
      <c r="M241" s="194"/>
      <c r="N241" s="200">
        <v>977</v>
      </c>
      <c r="O241" s="200">
        <v>0</v>
      </c>
      <c r="P241" s="200"/>
      <c r="Q241" s="201">
        <v>1059</v>
      </c>
      <c r="R241" s="202">
        <v>0</v>
      </c>
      <c r="S241" s="201"/>
      <c r="T241" s="203">
        <v>1148</v>
      </c>
      <c r="U241" s="203">
        <v>0</v>
      </c>
      <c r="V241" s="203"/>
      <c r="W241" s="207">
        <v>1244</v>
      </c>
      <c r="X241" s="207"/>
      <c r="Y241" s="207">
        <v>0</v>
      </c>
      <c r="Z241" s="194">
        <v>1348</v>
      </c>
      <c r="AA241" s="194"/>
      <c r="AB241" s="205">
        <v>0</v>
      </c>
      <c r="AC241" s="197">
        <v>1461</v>
      </c>
      <c r="AD241" s="197"/>
      <c r="AE241" s="206">
        <v>0</v>
      </c>
    </row>
    <row r="242" spans="1:31" ht="12.75" customHeight="1">
      <c r="A242" s="193">
        <v>234</v>
      </c>
      <c r="B242" s="194">
        <v>210111</v>
      </c>
      <c r="C242" s="195" t="s">
        <v>75</v>
      </c>
      <c r="D242" s="196">
        <v>767</v>
      </c>
      <c r="E242" s="196"/>
      <c r="F242" s="196"/>
      <c r="G242" s="212">
        <v>831</v>
      </c>
      <c r="H242" s="197"/>
      <c r="I242" s="197"/>
      <c r="J242" s="199"/>
      <c r="K242" s="199">
        <v>0</v>
      </c>
      <c r="L242" s="199"/>
      <c r="M242" s="194"/>
      <c r="N242" s="200">
        <v>977</v>
      </c>
      <c r="O242" s="200">
        <v>0</v>
      </c>
      <c r="P242" s="200"/>
      <c r="Q242" s="201">
        <v>1059</v>
      </c>
      <c r="R242" s="202">
        <v>0</v>
      </c>
      <c r="S242" s="201"/>
      <c r="T242" s="203">
        <v>1148</v>
      </c>
      <c r="U242" s="203">
        <v>0</v>
      </c>
      <c r="V242" s="203"/>
      <c r="W242" s="207">
        <v>1244</v>
      </c>
      <c r="X242" s="207"/>
      <c r="Y242" s="207">
        <v>0</v>
      </c>
      <c r="Z242" s="194">
        <v>1348</v>
      </c>
      <c r="AA242" s="194"/>
      <c r="AB242" s="205">
        <v>0</v>
      </c>
      <c r="AC242" s="197">
        <v>1461</v>
      </c>
      <c r="AD242" s="197"/>
      <c r="AE242" s="206"/>
    </row>
    <row r="243" spans="1:31" ht="12.75" customHeight="1">
      <c r="A243" s="179">
        <v>235</v>
      </c>
      <c r="B243" s="194">
        <v>210121</v>
      </c>
      <c r="C243" s="195" t="s">
        <v>76</v>
      </c>
      <c r="D243" s="196">
        <v>844</v>
      </c>
      <c r="E243" s="196"/>
      <c r="F243" s="196"/>
      <c r="G243" s="212">
        <v>914</v>
      </c>
      <c r="H243" s="197"/>
      <c r="I243" s="197"/>
      <c r="J243" s="199"/>
      <c r="K243" s="199">
        <v>0</v>
      </c>
      <c r="L243" s="199"/>
      <c r="M243" s="194"/>
      <c r="N243" s="200">
        <v>1075</v>
      </c>
      <c r="O243" s="200">
        <v>0</v>
      </c>
      <c r="P243" s="200"/>
      <c r="Q243" s="201">
        <v>1165</v>
      </c>
      <c r="R243" s="202">
        <v>0</v>
      </c>
      <c r="S243" s="201"/>
      <c r="T243" s="203">
        <v>1263</v>
      </c>
      <c r="U243" s="203">
        <v>0</v>
      </c>
      <c r="V243" s="203"/>
      <c r="W243" s="207">
        <v>1368</v>
      </c>
      <c r="X243" s="207"/>
      <c r="Y243" s="207">
        <v>0</v>
      </c>
      <c r="Z243" s="194">
        <v>1483</v>
      </c>
      <c r="AA243" s="194"/>
      <c r="AB243" s="205">
        <v>0</v>
      </c>
      <c r="AC243" s="214">
        <v>1607</v>
      </c>
      <c r="AD243" s="214"/>
      <c r="AE243" s="214"/>
    </row>
    <row r="244" spans="1:31" ht="12.75" customHeight="1">
      <c r="A244" s="193">
        <v>236</v>
      </c>
      <c r="B244" s="194">
        <v>210131</v>
      </c>
      <c r="C244" s="195" t="s">
        <v>77</v>
      </c>
      <c r="D244" s="196">
        <v>928</v>
      </c>
      <c r="E244" s="196"/>
      <c r="F244" s="196"/>
      <c r="G244" s="212">
        <v>1005</v>
      </c>
      <c r="H244" s="197"/>
      <c r="I244" s="197"/>
      <c r="J244" s="199"/>
      <c r="K244" s="199">
        <v>0</v>
      </c>
      <c r="L244" s="199"/>
      <c r="M244" s="194"/>
      <c r="N244" s="200">
        <v>1182</v>
      </c>
      <c r="O244" s="200">
        <v>0</v>
      </c>
      <c r="P244" s="200"/>
      <c r="Q244" s="201">
        <v>1282</v>
      </c>
      <c r="R244" s="202">
        <v>0</v>
      </c>
      <c r="S244" s="201"/>
      <c r="T244" s="203">
        <v>1389</v>
      </c>
      <c r="U244" s="203">
        <v>0</v>
      </c>
      <c r="V244" s="203"/>
      <c r="W244" s="207">
        <v>1505</v>
      </c>
      <c r="X244" s="207"/>
      <c r="Y244" s="207">
        <v>0</v>
      </c>
      <c r="Z244" s="194">
        <v>1631</v>
      </c>
      <c r="AA244" s="194"/>
      <c r="AB244" s="205">
        <v>0</v>
      </c>
      <c r="AC244" s="214">
        <v>1768</v>
      </c>
      <c r="AD244" s="214"/>
      <c r="AE244" s="214"/>
    </row>
    <row r="245" spans="1:31" ht="12.75" customHeight="1">
      <c r="A245" s="179">
        <v>237</v>
      </c>
      <c r="B245" s="194">
        <v>210141</v>
      </c>
      <c r="C245" s="195" t="s">
        <v>78</v>
      </c>
      <c r="D245" s="196">
        <v>1021</v>
      </c>
      <c r="E245" s="196"/>
      <c r="F245" s="196"/>
      <c r="G245" s="212">
        <v>1106</v>
      </c>
      <c r="H245" s="197"/>
      <c r="I245" s="197"/>
      <c r="J245" s="199"/>
      <c r="K245" s="199">
        <v>0</v>
      </c>
      <c r="L245" s="199"/>
      <c r="M245" s="194"/>
      <c r="N245" s="200">
        <v>1300</v>
      </c>
      <c r="O245" s="200">
        <v>0</v>
      </c>
      <c r="P245" s="200"/>
      <c r="Q245" s="201">
        <v>1410</v>
      </c>
      <c r="R245" s="202">
        <v>0</v>
      </c>
      <c r="S245" s="201"/>
      <c r="T245" s="203">
        <v>1528</v>
      </c>
      <c r="U245" s="203">
        <v>0</v>
      </c>
      <c r="V245" s="203"/>
      <c r="W245" s="207">
        <v>1656</v>
      </c>
      <c r="X245" s="207"/>
      <c r="Y245" s="207">
        <v>0</v>
      </c>
      <c r="Z245" s="194">
        <v>1794</v>
      </c>
      <c r="AA245" s="194"/>
      <c r="AB245" s="205">
        <v>0</v>
      </c>
      <c r="AC245" s="214">
        <v>1945</v>
      </c>
      <c r="AD245" s="214"/>
      <c r="AE245" s="214"/>
    </row>
    <row r="246" spans="1:31" ht="12.75" customHeight="1">
      <c r="A246" s="193">
        <v>238</v>
      </c>
      <c r="B246" s="194">
        <v>210151</v>
      </c>
      <c r="C246" s="195" t="s">
        <v>79</v>
      </c>
      <c r="D246" s="196">
        <v>1123</v>
      </c>
      <c r="E246" s="196"/>
      <c r="F246" s="196"/>
      <c r="G246" s="212">
        <v>1217</v>
      </c>
      <c r="H246" s="215"/>
      <c r="I246" s="215"/>
      <c r="J246" s="199"/>
      <c r="K246" s="199">
        <v>0</v>
      </c>
      <c r="L246" s="199"/>
      <c r="M246" s="194"/>
      <c r="N246" s="200">
        <v>1430</v>
      </c>
      <c r="O246" s="200">
        <v>0</v>
      </c>
      <c r="P246" s="200"/>
      <c r="Q246" s="201">
        <v>1551</v>
      </c>
      <c r="R246" s="202">
        <v>0</v>
      </c>
      <c r="S246" s="201"/>
      <c r="T246" s="203">
        <v>1681</v>
      </c>
      <c r="U246" s="203">
        <v>0</v>
      </c>
      <c r="V246" s="203"/>
      <c r="W246" s="207">
        <v>1822</v>
      </c>
      <c r="X246" s="207">
        <v>0</v>
      </c>
      <c r="Y246" s="207">
        <v>0</v>
      </c>
      <c r="Z246" s="194">
        <v>1973</v>
      </c>
      <c r="AA246" s="194"/>
      <c r="AB246" s="205">
        <v>0</v>
      </c>
      <c r="AC246" s="214">
        <v>2140</v>
      </c>
      <c r="AD246" s="214"/>
      <c r="AE246" s="214"/>
    </row>
    <row r="247" spans="1:31" ht="12.75" customHeight="1">
      <c r="A247" s="179">
        <v>239</v>
      </c>
      <c r="B247" s="194">
        <v>210161</v>
      </c>
      <c r="C247" s="195" t="s">
        <v>80</v>
      </c>
      <c r="D247" s="196">
        <v>1235</v>
      </c>
      <c r="E247" s="196"/>
      <c r="F247" s="196"/>
      <c r="G247" s="212">
        <v>1339</v>
      </c>
      <c r="H247" s="197"/>
      <c r="I247" s="197"/>
      <c r="J247" s="199"/>
      <c r="K247" s="199">
        <v>0</v>
      </c>
      <c r="L247" s="199"/>
      <c r="M247" s="194"/>
      <c r="N247" s="200">
        <v>1573</v>
      </c>
      <c r="O247" s="200">
        <v>0</v>
      </c>
      <c r="P247" s="200"/>
      <c r="Q247" s="201">
        <v>1706</v>
      </c>
      <c r="R247" s="202">
        <v>0</v>
      </c>
      <c r="S247" s="201"/>
      <c r="T247" s="203">
        <v>1849</v>
      </c>
      <c r="U247" s="203">
        <v>0</v>
      </c>
      <c r="V247" s="203"/>
      <c r="W247" s="207">
        <v>2004</v>
      </c>
      <c r="X247" s="207">
        <v>0</v>
      </c>
      <c r="Y247" s="207">
        <v>0</v>
      </c>
      <c r="Z247" s="194">
        <v>2170</v>
      </c>
      <c r="AA247" s="194"/>
      <c r="AB247" s="205">
        <v>0</v>
      </c>
      <c r="AC247" s="214">
        <v>2354</v>
      </c>
      <c r="AD247" s="214"/>
      <c r="AE247" s="214"/>
    </row>
    <row r="248" spans="1:31" ht="12.75" customHeight="1">
      <c r="A248" s="193">
        <v>240</v>
      </c>
      <c r="B248" s="194">
        <v>210165</v>
      </c>
      <c r="C248" s="195" t="s">
        <v>81</v>
      </c>
      <c r="D248" s="196">
        <v>1358</v>
      </c>
      <c r="E248" s="196"/>
      <c r="F248" s="196"/>
      <c r="G248" s="212">
        <v>1473</v>
      </c>
      <c r="H248" s="197"/>
      <c r="I248" s="197"/>
      <c r="J248" s="199"/>
      <c r="K248" s="199"/>
      <c r="L248" s="199"/>
      <c r="M248" s="194"/>
      <c r="N248" s="200">
        <v>1730</v>
      </c>
      <c r="O248" s="200">
        <v>0</v>
      </c>
      <c r="P248" s="200"/>
      <c r="Q248" s="201">
        <v>1877</v>
      </c>
      <c r="R248" s="202">
        <v>0</v>
      </c>
      <c r="S248" s="201"/>
      <c r="T248" s="203">
        <v>2034</v>
      </c>
      <c r="U248" s="203">
        <v>0</v>
      </c>
      <c r="V248" s="203"/>
      <c r="W248" s="207">
        <v>2204</v>
      </c>
      <c r="X248" s="207">
        <v>0</v>
      </c>
      <c r="Y248" s="207">
        <v>0</v>
      </c>
      <c r="Z248" s="194">
        <v>2387</v>
      </c>
      <c r="AA248" s="194"/>
      <c r="AB248" s="205">
        <v>0</v>
      </c>
      <c r="AC248" s="214">
        <v>2589</v>
      </c>
      <c r="AD248" s="214"/>
      <c r="AE248" s="214"/>
    </row>
    <row r="249" spans="1:31" ht="12.75" customHeight="1">
      <c r="A249" s="179">
        <v>241</v>
      </c>
      <c r="B249" s="194">
        <v>210170</v>
      </c>
      <c r="C249" s="195" t="s">
        <v>82</v>
      </c>
      <c r="D249" s="196">
        <v>1358</v>
      </c>
      <c r="E249" s="196">
        <v>136</v>
      </c>
      <c r="F249" s="196"/>
      <c r="G249" s="212">
        <v>1473</v>
      </c>
      <c r="H249" s="197">
        <v>147</v>
      </c>
      <c r="I249" s="197"/>
      <c r="J249" s="199"/>
      <c r="K249" s="199">
        <v>160</v>
      </c>
      <c r="L249" s="199"/>
      <c r="M249" s="194"/>
      <c r="N249" s="200">
        <v>1730</v>
      </c>
      <c r="O249" s="200">
        <v>173</v>
      </c>
      <c r="P249" s="200"/>
      <c r="Q249" s="201">
        <v>1877</v>
      </c>
      <c r="R249" s="202">
        <v>188</v>
      </c>
      <c r="S249" s="201"/>
      <c r="T249" s="203">
        <v>2034</v>
      </c>
      <c r="U249" s="203">
        <v>203</v>
      </c>
      <c r="V249" s="203"/>
      <c r="W249" s="207">
        <v>2204</v>
      </c>
      <c r="X249" s="207">
        <v>220</v>
      </c>
      <c r="Y249" s="207">
        <v>0</v>
      </c>
      <c r="Z249" s="194">
        <v>2387</v>
      </c>
      <c r="AA249" s="194">
        <v>239</v>
      </c>
      <c r="AB249" s="205">
        <v>0</v>
      </c>
      <c r="AC249" s="214">
        <v>2589</v>
      </c>
      <c r="AD249" s="214">
        <v>259</v>
      </c>
      <c r="AE249" s="214"/>
    </row>
    <row r="250" spans="1:31" ht="12.75" customHeight="1">
      <c r="A250" s="193">
        <v>242</v>
      </c>
      <c r="B250" s="194">
        <v>210175</v>
      </c>
      <c r="C250" s="195" t="s">
        <v>83</v>
      </c>
      <c r="D250" s="196">
        <v>1358</v>
      </c>
      <c r="E250" s="196">
        <v>285</v>
      </c>
      <c r="F250" s="196"/>
      <c r="G250" s="212">
        <v>1473</v>
      </c>
      <c r="H250" s="215">
        <v>309</v>
      </c>
      <c r="I250" s="215"/>
      <c r="J250" s="199"/>
      <c r="K250" s="199">
        <v>336</v>
      </c>
      <c r="L250" s="199"/>
      <c r="M250" s="194"/>
      <c r="N250" s="200">
        <v>1730</v>
      </c>
      <c r="O250" s="200">
        <v>363</v>
      </c>
      <c r="P250" s="200"/>
      <c r="Q250" s="201">
        <v>1877</v>
      </c>
      <c r="R250" s="202">
        <v>395</v>
      </c>
      <c r="S250" s="201"/>
      <c r="T250" s="203">
        <v>2034</v>
      </c>
      <c r="U250" s="203">
        <v>427</v>
      </c>
      <c r="V250" s="203"/>
      <c r="W250" s="207">
        <v>2204</v>
      </c>
      <c r="X250" s="207">
        <v>462</v>
      </c>
      <c r="Y250" s="207">
        <v>0</v>
      </c>
      <c r="Z250" s="194">
        <v>2387</v>
      </c>
      <c r="AA250" s="194">
        <v>502</v>
      </c>
      <c r="AB250" s="205">
        <v>0</v>
      </c>
      <c r="AC250" s="214">
        <v>2589</v>
      </c>
      <c r="AD250" s="214">
        <v>544</v>
      </c>
      <c r="AE250" s="214"/>
    </row>
    <row r="251" spans="1:31" ht="12.75" customHeight="1">
      <c r="A251" s="179">
        <v>243</v>
      </c>
      <c r="B251" s="194">
        <v>210180</v>
      </c>
      <c r="C251" s="195" t="s">
        <v>84</v>
      </c>
      <c r="D251" s="196">
        <v>1358</v>
      </c>
      <c r="E251" s="196">
        <v>449</v>
      </c>
      <c r="F251" s="196"/>
      <c r="G251" s="212">
        <v>1473</v>
      </c>
      <c r="H251" s="197">
        <v>487</v>
      </c>
      <c r="I251" s="197"/>
      <c r="J251" s="199"/>
      <c r="K251" s="199">
        <v>529</v>
      </c>
      <c r="L251" s="199"/>
      <c r="M251" s="194"/>
      <c r="N251" s="200">
        <v>1730</v>
      </c>
      <c r="O251" s="200">
        <v>572</v>
      </c>
      <c r="P251" s="200"/>
      <c r="Q251" s="201">
        <v>1877</v>
      </c>
      <c r="R251" s="202">
        <v>622</v>
      </c>
      <c r="S251" s="201"/>
      <c r="T251" s="203">
        <v>2034</v>
      </c>
      <c r="U251" s="203">
        <v>673</v>
      </c>
      <c r="V251" s="203"/>
      <c r="W251" s="207">
        <v>2204</v>
      </c>
      <c r="X251" s="207">
        <v>729</v>
      </c>
      <c r="Y251" s="207">
        <v>0</v>
      </c>
      <c r="Z251" s="194">
        <v>2387</v>
      </c>
      <c r="AA251" s="194">
        <v>791</v>
      </c>
      <c r="AB251" s="205">
        <v>0</v>
      </c>
      <c r="AC251" s="214">
        <v>2589</v>
      </c>
      <c r="AD251" s="214">
        <v>857</v>
      </c>
      <c r="AE251" s="214"/>
    </row>
    <row r="252" spans="1:31" ht="12.75" customHeight="1">
      <c r="A252" s="193">
        <v>244</v>
      </c>
      <c r="B252" s="194">
        <v>210185</v>
      </c>
      <c r="C252" s="195" t="s">
        <v>85</v>
      </c>
      <c r="D252" s="210">
        <v>0</v>
      </c>
      <c r="E252" s="196"/>
      <c r="F252" s="196"/>
      <c r="G252" s="212">
        <v>1473</v>
      </c>
      <c r="H252" s="197">
        <v>683</v>
      </c>
      <c r="I252" s="197"/>
      <c r="J252" s="199"/>
      <c r="K252" s="199">
        <v>742</v>
      </c>
      <c r="L252" s="199"/>
      <c r="M252" s="194"/>
      <c r="N252" s="200">
        <v>1730</v>
      </c>
      <c r="O252" s="200">
        <v>802</v>
      </c>
      <c r="P252" s="200"/>
      <c r="Q252" s="201">
        <v>1877</v>
      </c>
      <c r="R252" s="202">
        <v>872</v>
      </c>
      <c r="S252" s="201"/>
      <c r="T252" s="203">
        <v>2034</v>
      </c>
      <c r="U252" s="203">
        <v>944</v>
      </c>
      <c r="V252" s="203"/>
      <c r="W252" s="207">
        <v>2204</v>
      </c>
      <c r="X252" s="207">
        <v>1022</v>
      </c>
      <c r="Y252" s="207">
        <v>0</v>
      </c>
      <c r="Z252" s="194">
        <v>2387</v>
      </c>
      <c r="AA252" s="194">
        <v>1109</v>
      </c>
      <c r="AB252" s="205">
        <v>0</v>
      </c>
      <c r="AC252" s="214">
        <v>2589</v>
      </c>
      <c r="AD252" s="214">
        <v>1202</v>
      </c>
      <c r="AE252" s="214"/>
    </row>
    <row r="253" spans="1:31" ht="12.75" customHeight="1">
      <c r="A253" s="179">
        <v>245</v>
      </c>
      <c r="B253" s="194">
        <v>210190</v>
      </c>
      <c r="C253" s="195" t="s">
        <v>86</v>
      </c>
      <c r="D253" s="210">
        <v>0</v>
      </c>
      <c r="E253" s="196"/>
      <c r="F253" s="196"/>
      <c r="G253" s="212">
        <v>1473</v>
      </c>
      <c r="H253" s="197">
        <v>899</v>
      </c>
      <c r="I253" s="197"/>
      <c r="J253" s="199"/>
      <c r="K253" s="199">
        <v>976</v>
      </c>
      <c r="L253" s="199"/>
      <c r="M253" s="194"/>
      <c r="N253" s="200">
        <v>1730</v>
      </c>
      <c r="O253" s="200">
        <v>1055</v>
      </c>
      <c r="P253" s="200"/>
      <c r="Q253" s="201">
        <v>1877</v>
      </c>
      <c r="R253" s="202">
        <v>1147</v>
      </c>
      <c r="S253" s="201"/>
      <c r="T253" s="203">
        <v>2034</v>
      </c>
      <c r="U253" s="203">
        <v>1242</v>
      </c>
      <c r="V253" s="203"/>
      <c r="W253" s="207">
        <v>2204</v>
      </c>
      <c r="X253" s="207">
        <v>1345</v>
      </c>
      <c r="Y253" s="207">
        <v>0</v>
      </c>
      <c r="Z253" s="194">
        <v>2387</v>
      </c>
      <c r="AA253" s="194">
        <v>1459</v>
      </c>
      <c r="AB253" s="205">
        <v>0</v>
      </c>
      <c r="AC253" s="214">
        <v>2589</v>
      </c>
      <c r="AD253" s="214">
        <v>1581</v>
      </c>
      <c r="AE253" s="214"/>
    </row>
    <row r="254" spans="1:31" ht="12.75" customHeight="1">
      <c r="A254" s="193">
        <v>246</v>
      </c>
      <c r="B254" s="194">
        <v>210230</v>
      </c>
      <c r="C254" s="195" t="s">
        <v>71</v>
      </c>
      <c r="D254" s="196">
        <v>0</v>
      </c>
      <c r="E254" s="196"/>
      <c r="F254" s="196"/>
      <c r="G254" s="197">
        <v>0</v>
      </c>
      <c r="H254" s="197"/>
      <c r="I254" s="197"/>
      <c r="J254" s="199">
        <v>0</v>
      </c>
      <c r="K254" s="199">
        <v>0</v>
      </c>
      <c r="L254" s="199">
        <v>0</v>
      </c>
      <c r="M254" s="194"/>
      <c r="N254" s="200">
        <v>0</v>
      </c>
      <c r="O254" s="200">
        <v>0</v>
      </c>
      <c r="P254" s="200"/>
      <c r="Q254" s="201">
        <v>0</v>
      </c>
      <c r="R254" s="202">
        <v>0</v>
      </c>
      <c r="S254" s="201"/>
      <c r="T254" s="203">
        <v>0</v>
      </c>
      <c r="U254" s="203">
        <v>0</v>
      </c>
      <c r="V254" s="203"/>
      <c r="W254" s="207" t="s">
        <v>409</v>
      </c>
      <c r="X254" s="207"/>
      <c r="Y254" s="207" t="s">
        <v>409</v>
      </c>
      <c r="Z254" s="194">
        <v>0</v>
      </c>
      <c r="AA254" s="194"/>
      <c r="AB254" s="205">
        <v>0</v>
      </c>
      <c r="AC254" s="197" t="s">
        <v>414</v>
      </c>
      <c r="AD254" s="197"/>
      <c r="AE254" s="206"/>
    </row>
    <row r="255" spans="1:31" ht="12.75" customHeight="1">
      <c r="A255" s="179">
        <v>247</v>
      </c>
      <c r="B255" s="194">
        <v>91516</v>
      </c>
      <c r="C255" s="195" t="s">
        <v>335</v>
      </c>
      <c r="D255" s="196">
        <v>465</v>
      </c>
      <c r="E255" s="196"/>
      <c r="F255" s="196">
        <v>504</v>
      </c>
      <c r="G255" s="197">
        <v>504</v>
      </c>
      <c r="H255" s="197"/>
      <c r="I255" s="197">
        <v>543</v>
      </c>
      <c r="J255" s="208">
        <v>546</v>
      </c>
      <c r="K255" s="199"/>
      <c r="L255" s="198">
        <v>585</v>
      </c>
      <c r="M255" s="194"/>
      <c r="N255" s="200">
        <v>592</v>
      </c>
      <c r="O255" s="200">
        <v>0</v>
      </c>
      <c r="P255" s="200"/>
      <c r="Q255" s="201">
        <v>642</v>
      </c>
      <c r="R255" s="202">
        <v>0</v>
      </c>
      <c r="S255" s="201"/>
      <c r="T255" s="203">
        <v>696</v>
      </c>
      <c r="U255" s="203">
        <v>0</v>
      </c>
      <c r="V255" s="203"/>
      <c r="W255" s="207">
        <v>754</v>
      </c>
      <c r="X255" s="207"/>
      <c r="Y255" s="207">
        <v>793</v>
      </c>
      <c r="Z255" s="194">
        <v>817</v>
      </c>
      <c r="AA255" s="194"/>
      <c r="AB255" s="205">
        <v>856</v>
      </c>
      <c r="AC255" s="197">
        <v>886</v>
      </c>
      <c r="AD255" s="197"/>
      <c r="AE255" s="206">
        <v>925</v>
      </c>
    </row>
    <row r="256" spans="1:31" ht="12.75" customHeight="1">
      <c r="A256" s="193">
        <v>248</v>
      </c>
      <c r="B256" s="194">
        <v>91517</v>
      </c>
      <c r="C256" s="195" t="s">
        <v>336</v>
      </c>
      <c r="D256" s="196">
        <v>501</v>
      </c>
      <c r="E256" s="196"/>
      <c r="F256" s="196">
        <v>543</v>
      </c>
      <c r="G256" s="197">
        <v>543</v>
      </c>
      <c r="H256" s="197"/>
      <c r="I256" s="197">
        <v>585</v>
      </c>
      <c r="J256" s="208">
        <v>589</v>
      </c>
      <c r="K256" s="199"/>
      <c r="L256" s="198">
        <v>631</v>
      </c>
      <c r="M256" s="194"/>
      <c r="N256" s="200">
        <v>639</v>
      </c>
      <c r="O256" s="200">
        <v>0</v>
      </c>
      <c r="P256" s="200"/>
      <c r="Q256" s="201">
        <v>693</v>
      </c>
      <c r="R256" s="202">
        <v>0</v>
      </c>
      <c r="S256" s="201"/>
      <c r="T256" s="203">
        <v>751</v>
      </c>
      <c r="U256" s="203">
        <v>0</v>
      </c>
      <c r="V256" s="203"/>
      <c r="W256" s="207">
        <v>814</v>
      </c>
      <c r="X256" s="207"/>
      <c r="Y256" s="207">
        <v>856</v>
      </c>
      <c r="Z256" s="194">
        <v>882</v>
      </c>
      <c r="AA256" s="194"/>
      <c r="AB256" s="205">
        <v>924</v>
      </c>
      <c r="AC256" s="197">
        <v>956</v>
      </c>
      <c r="AD256" s="197"/>
      <c r="AE256" s="206">
        <v>998</v>
      </c>
    </row>
    <row r="257" spans="1:31" ht="12.75" customHeight="1">
      <c r="A257" s="179">
        <v>249</v>
      </c>
      <c r="B257" s="194">
        <v>91518</v>
      </c>
      <c r="C257" s="195" t="s">
        <v>337</v>
      </c>
      <c r="D257" s="196">
        <v>537</v>
      </c>
      <c r="E257" s="196"/>
      <c r="F257" s="196">
        <v>582</v>
      </c>
      <c r="G257" s="197">
        <v>582</v>
      </c>
      <c r="H257" s="197"/>
      <c r="I257" s="197">
        <v>627</v>
      </c>
      <c r="J257" s="208">
        <v>631</v>
      </c>
      <c r="K257" s="199"/>
      <c r="L257" s="198">
        <v>676</v>
      </c>
      <c r="M257" s="194"/>
      <c r="N257" s="200">
        <v>684</v>
      </c>
      <c r="O257" s="200">
        <v>0</v>
      </c>
      <c r="P257" s="200"/>
      <c r="Q257" s="201">
        <v>741</v>
      </c>
      <c r="R257" s="202">
        <v>0</v>
      </c>
      <c r="S257" s="201"/>
      <c r="T257" s="203">
        <v>803</v>
      </c>
      <c r="U257" s="203">
        <v>0</v>
      </c>
      <c r="V257" s="203"/>
      <c r="W257" s="207">
        <v>870</v>
      </c>
      <c r="X257" s="207"/>
      <c r="Y257" s="207">
        <v>915</v>
      </c>
      <c r="Z257" s="194">
        <v>943</v>
      </c>
      <c r="AA257" s="194"/>
      <c r="AB257" s="205">
        <v>988</v>
      </c>
      <c r="AC257" s="197">
        <v>1022</v>
      </c>
      <c r="AD257" s="197"/>
      <c r="AE257" s="206">
        <v>1067</v>
      </c>
    </row>
    <row r="258" spans="1:31" ht="12.75" customHeight="1">
      <c r="A258" s="193">
        <v>250</v>
      </c>
      <c r="B258" s="194">
        <v>41021</v>
      </c>
      <c r="C258" s="195" t="s">
        <v>338</v>
      </c>
      <c r="D258" s="196">
        <v>441</v>
      </c>
      <c r="E258" s="196"/>
      <c r="F258" s="196">
        <v>478</v>
      </c>
      <c r="G258" s="197">
        <v>478</v>
      </c>
      <c r="H258" s="197"/>
      <c r="I258" s="197">
        <v>515</v>
      </c>
      <c r="J258" s="208">
        <v>518</v>
      </c>
      <c r="K258" s="199"/>
      <c r="L258" s="198">
        <v>555</v>
      </c>
      <c r="M258" s="194"/>
      <c r="N258" s="200">
        <v>562</v>
      </c>
      <c r="O258" s="200">
        <v>0</v>
      </c>
      <c r="P258" s="200"/>
      <c r="Q258" s="201">
        <v>609</v>
      </c>
      <c r="R258" s="202">
        <v>0</v>
      </c>
      <c r="S258" s="201"/>
      <c r="T258" s="203">
        <v>660</v>
      </c>
      <c r="U258" s="203">
        <v>0</v>
      </c>
      <c r="V258" s="203"/>
      <c r="W258" s="207">
        <v>715</v>
      </c>
      <c r="X258" s="207"/>
      <c r="Y258" s="207">
        <v>752</v>
      </c>
      <c r="Z258" s="194">
        <v>775</v>
      </c>
      <c r="AA258" s="194"/>
      <c r="AB258" s="205">
        <v>812</v>
      </c>
      <c r="AC258" s="197">
        <v>840</v>
      </c>
      <c r="AD258" s="197"/>
      <c r="AE258" s="206">
        <v>877</v>
      </c>
    </row>
    <row r="259" spans="1:31" ht="12.75" customHeight="1">
      <c r="A259" s="179">
        <v>251</v>
      </c>
      <c r="B259" s="194">
        <v>32541</v>
      </c>
      <c r="C259" s="195" t="s">
        <v>339</v>
      </c>
      <c r="D259" s="196">
        <v>3117</v>
      </c>
      <c r="E259" s="196"/>
      <c r="F259" s="196">
        <v>3117</v>
      </c>
      <c r="G259" s="197">
        <v>3377</v>
      </c>
      <c r="H259" s="197"/>
      <c r="I259" s="197">
        <v>3377</v>
      </c>
      <c r="J259" s="208">
        <v>3659</v>
      </c>
      <c r="K259" s="199"/>
      <c r="L259" s="198">
        <v>3659</v>
      </c>
      <c r="M259" s="194"/>
      <c r="N259" s="200">
        <v>3964</v>
      </c>
      <c r="O259" s="200">
        <v>0</v>
      </c>
      <c r="P259" s="200"/>
      <c r="Q259" s="201">
        <v>4295</v>
      </c>
      <c r="R259" s="202">
        <v>0</v>
      </c>
      <c r="S259" s="201"/>
      <c r="T259" s="203">
        <v>4653</v>
      </c>
      <c r="U259" s="203">
        <v>0</v>
      </c>
      <c r="V259" s="203"/>
      <c r="W259" s="207">
        <v>5041</v>
      </c>
      <c r="X259" s="207"/>
      <c r="Y259" s="207">
        <v>5041</v>
      </c>
      <c r="Z259" s="194">
        <v>5461</v>
      </c>
      <c r="AA259" s="194"/>
      <c r="AB259" s="205">
        <v>5461</v>
      </c>
      <c r="AC259" s="197">
        <v>5916</v>
      </c>
      <c r="AD259" s="197"/>
      <c r="AE259" s="206">
        <v>5916</v>
      </c>
    </row>
    <row r="260" spans="1:31" ht="12.75" customHeight="1">
      <c r="A260" s="193">
        <v>252</v>
      </c>
      <c r="B260" s="194">
        <v>130526</v>
      </c>
      <c r="C260" s="195" t="s">
        <v>340</v>
      </c>
      <c r="D260" s="196">
        <v>322</v>
      </c>
      <c r="E260" s="196"/>
      <c r="F260" s="196">
        <v>349</v>
      </c>
      <c r="G260" s="197">
        <v>349</v>
      </c>
      <c r="H260" s="197"/>
      <c r="I260" s="197">
        <v>376</v>
      </c>
      <c r="J260" s="208">
        <v>379</v>
      </c>
      <c r="K260" s="199"/>
      <c r="L260" s="198">
        <v>406</v>
      </c>
      <c r="M260" s="194"/>
      <c r="N260" s="200">
        <v>411</v>
      </c>
      <c r="O260" s="200">
        <v>0</v>
      </c>
      <c r="P260" s="200"/>
      <c r="Q260" s="201">
        <v>446</v>
      </c>
      <c r="R260" s="202">
        <v>0</v>
      </c>
      <c r="S260" s="201"/>
      <c r="T260" s="203">
        <v>484</v>
      </c>
      <c r="U260" s="203">
        <v>0</v>
      </c>
      <c r="V260" s="203"/>
      <c r="W260" s="207">
        <v>525</v>
      </c>
      <c r="X260" s="207"/>
      <c r="Y260" s="207">
        <v>552</v>
      </c>
      <c r="Z260" s="194">
        <v>569</v>
      </c>
      <c r="AA260" s="194"/>
      <c r="AB260" s="205">
        <v>596</v>
      </c>
      <c r="AC260" s="197">
        <v>617</v>
      </c>
      <c r="AD260" s="197"/>
      <c r="AE260" s="206">
        <v>644</v>
      </c>
    </row>
    <row r="261" spans="1:31" ht="12.75" customHeight="1">
      <c r="A261" s="179">
        <v>253</v>
      </c>
      <c r="B261" s="194">
        <v>120536</v>
      </c>
      <c r="C261" s="195" t="s">
        <v>341</v>
      </c>
      <c r="D261" s="196">
        <v>429</v>
      </c>
      <c r="E261" s="196"/>
      <c r="F261" s="196">
        <v>465</v>
      </c>
      <c r="G261" s="197">
        <v>465</v>
      </c>
      <c r="H261" s="197"/>
      <c r="I261" s="197">
        <v>501</v>
      </c>
      <c r="J261" s="208">
        <v>504</v>
      </c>
      <c r="K261" s="199"/>
      <c r="L261" s="198">
        <v>540</v>
      </c>
      <c r="M261" s="194"/>
      <c r="N261" s="200">
        <v>546</v>
      </c>
      <c r="O261" s="200">
        <v>0</v>
      </c>
      <c r="P261" s="200"/>
      <c r="Q261" s="201">
        <v>592</v>
      </c>
      <c r="R261" s="202">
        <v>0</v>
      </c>
      <c r="S261" s="201"/>
      <c r="T261" s="203">
        <v>642</v>
      </c>
      <c r="U261" s="203">
        <v>0</v>
      </c>
      <c r="V261" s="203"/>
      <c r="W261" s="207">
        <v>696</v>
      </c>
      <c r="X261" s="207"/>
      <c r="Y261" s="207">
        <v>732</v>
      </c>
      <c r="Z261" s="194">
        <v>754</v>
      </c>
      <c r="AA261" s="194"/>
      <c r="AB261" s="205">
        <v>790</v>
      </c>
      <c r="AC261" s="197">
        <v>817</v>
      </c>
      <c r="AD261" s="197"/>
      <c r="AE261" s="206">
        <v>853</v>
      </c>
    </row>
    <row r="262" spans="1:31" ht="12.75" customHeight="1">
      <c r="A262" s="193">
        <v>254</v>
      </c>
      <c r="B262" s="194">
        <v>120537</v>
      </c>
      <c r="C262" s="195" t="s">
        <v>342</v>
      </c>
      <c r="D262" s="196">
        <v>460</v>
      </c>
      <c r="E262" s="196"/>
      <c r="F262" s="196">
        <v>499</v>
      </c>
      <c r="G262" s="197">
        <v>499</v>
      </c>
      <c r="H262" s="197"/>
      <c r="I262" s="197">
        <v>538</v>
      </c>
      <c r="J262" s="208">
        <v>541</v>
      </c>
      <c r="K262" s="199"/>
      <c r="L262" s="198">
        <v>580</v>
      </c>
      <c r="M262" s="194"/>
      <c r="N262" s="200">
        <v>587</v>
      </c>
      <c r="O262" s="200">
        <v>0</v>
      </c>
      <c r="P262" s="200"/>
      <c r="Q262" s="201">
        <v>636</v>
      </c>
      <c r="R262" s="202">
        <v>0</v>
      </c>
      <c r="S262" s="201"/>
      <c r="T262" s="203">
        <v>689</v>
      </c>
      <c r="U262" s="203">
        <v>0</v>
      </c>
      <c r="V262" s="203"/>
      <c r="W262" s="207">
        <v>747</v>
      </c>
      <c r="X262" s="207"/>
      <c r="Y262" s="207">
        <v>786</v>
      </c>
      <c r="Z262" s="194">
        <v>810</v>
      </c>
      <c r="AA262" s="194"/>
      <c r="AB262" s="205">
        <v>849</v>
      </c>
      <c r="AC262" s="197">
        <v>878</v>
      </c>
      <c r="AD262" s="197"/>
      <c r="AE262" s="206">
        <v>917</v>
      </c>
    </row>
    <row r="263" spans="1:31" ht="12.75" customHeight="1">
      <c r="A263" s="179">
        <v>255</v>
      </c>
      <c r="B263" s="194">
        <v>120516</v>
      </c>
      <c r="C263" s="195" t="s">
        <v>343</v>
      </c>
      <c r="D263" s="196">
        <v>341</v>
      </c>
      <c r="E263" s="196"/>
      <c r="F263" s="196">
        <v>370</v>
      </c>
      <c r="G263" s="197">
        <v>370</v>
      </c>
      <c r="H263" s="197"/>
      <c r="I263" s="197">
        <v>399</v>
      </c>
      <c r="J263" s="208">
        <v>401</v>
      </c>
      <c r="K263" s="199"/>
      <c r="L263" s="198">
        <v>430</v>
      </c>
      <c r="M263" s="194"/>
      <c r="N263" s="200">
        <v>435</v>
      </c>
      <c r="O263" s="200">
        <v>0</v>
      </c>
      <c r="P263" s="200"/>
      <c r="Q263" s="201">
        <v>472</v>
      </c>
      <c r="R263" s="202">
        <v>0</v>
      </c>
      <c r="S263" s="201"/>
      <c r="T263" s="203">
        <v>512</v>
      </c>
      <c r="U263" s="203">
        <v>0</v>
      </c>
      <c r="V263" s="203"/>
      <c r="W263" s="207">
        <v>555</v>
      </c>
      <c r="X263" s="207"/>
      <c r="Y263" s="207">
        <v>584</v>
      </c>
      <c r="Z263" s="194">
        <v>602</v>
      </c>
      <c r="AA263" s="194"/>
      <c r="AB263" s="205">
        <v>631</v>
      </c>
      <c r="AC263" s="197">
        <v>653</v>
      </c>
      <c r="AD263" s="197"/>
      <c r="AE263" s="206">
        <v>682</v>
      </c>
    </row>
    <row r="264" spans="1:31" ht="12.75" customHeight="1">
      <c r="A264" s="193">
        <v>256</v>
      </c>
      <c r="B264" s="194">
        <v>120517</v>
      </c>
      <c r="C264" s="195" t="s">
        <v>344</v>
      </c>
      <c r="D264" s="196">
        <v>358</v>
      </c>
      <c r="E264" s="196"/>
      <c r="F264" s="196">
        <v>388</v>
      </c>
      <c r="G264" s="197">
        <v>388</v>
      </c>
      <c r="H264" s="197"/>
      <c r="I264" s="197">
        <v>418</v>
      </c>
      <c r="J264" s="208">
        <v>421</v>
      </c>
      <c r="K264" s="199"/>
      <c r="L264" s="198">
        <v>451</v>
      </c>
      <c r="M264" s="194"/>
      <c r="N264" s="200">
        <v>457</v>
      </c>
      <c r="O264" s="200">
        <v>0</v>
      </c>
      <c r="P264" s="200"/>
      <c r="Q264" s="201">
        <v>496</v>
      </c>
      <c r="R264" s="202">
        <v>0</v>
      </c>
      <c r="S264" s="201"/>
      <c r="T264" s="203">
        <v>538</v>
      </c>
      <c r="U264" s="203">
        <v>0</v>
      </c>
      <c r="V264" s="203"/>
      <c r="W264" s="207">
        <v>583</v>
      </c>
      <c r="X264" s="207"/>
      <c r="Y264" s="207">
        <v>613</v>
      </c>
      <c r="Z264" s="194">
        <v>632</v>
      </c>
      <c r="AA264" s="194"/>
      <c r="AB264" s="205">
        <v>662</v>
      </c>
      <c r="AC264" s="197">
        <v>685</v>
      </c>
      <c r="AD264" s="197"/>
      <c r="AE264" s="206">
        <v>715</v>
      </c>
    </row>
    <row r="265" spans="1:31" ht="12.75" customHeight="1">
      <c r="A265" s="179">
        <v>257</v>
      </c>
      <c r="B265" s="194">
        <v>120518</v>
      </c>
      <c r="C265" s="195" t="s">
        <v>345</v>
      </c>
      <c r="D265" s="196">
        <v>376</v>
      </c>
      <c r="E265" s="196"/>
      <c r="F265" s="196">
        <v>408</v>
      </c>
      <c r="G265" s="197">
        <v>408</v>
      </c>
      <c r="H265" s="197"/>
      <c r="I265" s="197">
        <v>440</v>
      </c>
      <c r="J265" s="208">
        <v>442</v>
      </c>
      <c r="K265" s="199"/>
      <c r="L265" s="198">
        <v>474</v>
      </c>
      <c r="M265" s="194"/>
      <c r="N265" s="200">
        <v>479</v>
      </c>
      <c r="O265" s="200">
        <v>0</v>
      </c>
      <c r="P265" s="200"/>
      <c r="Q265" s="201">
        <v>519</v>
      </c>
      <c r="R265" s="202">
        <v>0</v>
      </c>
      <c r="S265" s="201"/>
      <c r="T265" s="203">
        <v>563</v>
      </c>
      <c r="U265" s="203">
        <v>0</v>
      </c>
      <c r="V265" s="203"/>
      <c r="W265" s="207">
        <v>610</v>
      </c>
      <c r="X265" s="207"/>
      <c r="Y265" s="207">
        <v>642</v>
      </c>
      <c r="Z265" s="194">
        <v>661</v>
      </c>
      <c r="AA265" s="194"/>
      <c r="AB265" s="205">
        <v>693</v>
      </c>
      <c r="AC265" s="197">
        <v>717</v>
      </c>
      <c r="AD265" s="197"/>
      <c r="AE265" s="206">
        <v>749</v>
      </c>
    </row>
    <row r="266" spans="1:31" ht="12.75" customHeight="1">
      <c r="A266" s="193">
        <v>258</v>
      </c>
      <c r="B266" s="194">
        <v>120519</v>
      </c>
      <c r="C266" s="195" t="s">
        <v>346</v>
      </c>
      <c r="D266" s="196">
        <v>394</v>
      </c>
      <c r="E266" s="196"/>
      <c r="F266" s="196">
        <v>427</v>
      </c>
      <c r="G266" s="197">
        <v>427</v>
      </c>
      <c r="H266" s="197"/>
      <c r="I266" s="197">
        <v>460</v>
      </c>
      <c r="J266" s="208">
        <v>463</v>
      </c>
      <c r="K266" s="199"/>
      <c r="L266" s="198">
        <v>496</v>
      </c>
      <c r="M266" s="194"/>
      <c r="N266" s="200">
        <v>502</v>
      </c>
      <c r="O266" s="200">
        <v>0</v>
      </c>
      <c r="P266" s="200"/>
      <c r="Q266" s="201">
        <v>544</v>
      </c>
      <c r="R266" s="202">
        <v>0</v>
      </c>
      <c r="S266" s="201"/>
      <c r="T266" s="203">
        <v>590</v>
      </c>
      <c r="U266" s="203">
        <v>0</v>
      </c>
      <c r="V266" s="203"/>
      <c r="W266" s="207">
        <v>640</v>
      </c>
      <c r="X266" s="207"/>
      <c r="Y266" s="207">
        <v>673</v>
      </c>
      <c r="Z266" s="194">
        <v>694</v>
      </c>
      <c r="AA266" s="194"/>
      <c r="AB266" s="205">
        <v>727</v>
      </c>
      <c r="AC266" s="197">
        <v>752</v>
      </c>
      <c r="AD266" s="197"/>
      <c r="AE266" s="206">
        <v>785</v>
      </c>
    </row>
    <row r="267" spans="1:31" ht="12.75" customHeight="1">
      <c r="A267" s="179">
        <v>259</v>
      </c>
      <c r="B267" s="194">
        <v>32521</v>
      </c>
      <c r="C267" s="195" t="s">
        <v>347</v>
      </c>
      <c r="D267" s="196">
        <v>1103</v>
      </c>
      <c r="E267" s="196"/>
      <c r="F267" s="196">
        <v>1196</v>
      </c>
      <c r="G267" s="197">
        <v>1195</v>
      </c>
      <c r="H267" s="197"/>
      <c r="I267" s="197">
        <v>1288</v>
      </c>
      <c r="J267" s="208">
        <v>1295</v>
      </c>
      <c r="K267" s="199"/>
      <c r="L267" s="198">
        <v>1388</v>
      </c>
      <c r="M267" s="194"/>
      <c r="N267" s="200">
        <v>1555</v>
      </c>
      <c r="O267" s="200">
        <v>0</v>
      </c>
      <c r="P267" s="200"/>
      <c r="Q267" s="201">
        <v>1295</v>
      </c>
      <c r="R267" s="202">
        <v>0</v>
      </c>
      <c r="S267" s="201"/>
      <c r="T267" s="203">
        <v>3116</v>
      </c>
      <c r="U267" s="203">
        <v>0</v>
      </c>
      <c r="V267" s="203"/>
      <c r="W267" s="207" t="s">
        <v>409</v>
      </c>
      <c r="X267" s="207"/>
      <c r="Y267" s="207" t="s">
        <v>409</v>
      </c>
      <c r="Z267" s="194">
        <v>1295</v>
      </c>
      <c r="AA267" s="194"/>
      <c r="AB267" s="205">
        <v>1388</v>
      </c>
      <c r="AC267" s="197">
        <v>2555</v>
      </c>
      <c r="AD267" s="197"/>
      <c r="AE267" s="206">
        <v>2555</v>
      </c>
    </row>
    <row r="268" spans="1:31" ht="12.75" customHeight="1">
      <c r="A268" s="193">
        <v>260</v>
      </c>
      <c r="B268" s="194">
        <v>32523</v>
      </c>
      <c r="C268" s="195" t="s">
        <v>347</v>
      </c>
      <c r="D268" s="196"/>
      <c r="E268" s="196"/>
      <c r="F268" s="196"/>
      <c r="G268" s="197"/>
      <c r="H268" s="197"/>
      <c r="I268" s="197"/>
      <c r="J268" s="199">
        <v>1578</v>
      </c>
      <c r="K268" s="199"/>
      <c r="L268" s="199">
        <v>1578</v>
      </c>
      <c r="M268" s="194" t="s">
        <v>411</v>
      </c>
      <c r="N268" s="200">
        <v>1710</v>
      </c>
      <c r="O268" s="200">
        <v>0</v>
      </c>
      <c r="P268" s="200"/>
      <c r="Q268" s="201">
        <v>1853</v>
      </c>
      <c r="R268" s="202">
        <v>0</v>
      </c>
      <c r="S268" s="201"/>
      <c r="T268" s="203">
        <v>2008</v>
      </c>
      <c r="U268" s="203">
        <v>0</v>
      </c>
      <c r="V268" s="203"/>
      <c r="W268" s="207">
        <v>2176</v>
      </c>
      <c r="X268" s="207"/>
      <c r="Y268" s="207">
        <v>2176</v>
      </c>
      <c r="Z268" s="194">
        <v>2358</v>
      </c>
      <c r="AA268" s="194"/>
      <c r="AB268" s="205">
        <v>2358</v>
      </c>
      <c r="AC268" s="197">
        <v>2555</v>
      </c>
      <c r="AD268" s="197"/>
      <c r="AE268" s="206">
        <v>2555</v>
      </c>
    </row>
    <row r="269" spans="1:31" ht="12.75" customHeight="1">
      <c r="A269" s="179">
        <v>261</v>
      </c>
      <c r="B269" s="194">
        <v>32511</v>
      </c>
      <c r="C269" s="195" t="s">
        <v>348</v>
      </c>
      <c r="D269" s="196">
        <v>984</v>
      </c>
      <c r="E269" s="196"/>
      <c r="F269" s="196">
        <v>1067</v>
      </c>
      <c r="G269" s="197">
        <v>1066</v>
      </c>
      <c r="H269" s="197"/>
      <c r="I269" s="197">
        <v>1149</v>
      </c>
      <c r="J269" s="208">
        <v>1155</v>
      </c>
      <c r="K269" s="199"/>
      <c r="L269" s="198">
        <v>1238</v>
      </c>
      <c r="M269" s="194"/>
      <c r="N269" s="200">
        <v>1155</v>
      </c>
      <c r="O269" s="200">
        <v>0</v>
      </c>
      <c r="P269" s="200"/>
      <c r="Q269" s="201">
        <v>1252</v>
      </c>
      <c r="R269" s="202">
        <v>0</v>
      </c>
      <c r="S269" s="201"/>
      <c r="T269" s="203">
        <v>3116</v>
      </c>
      <c r="U269" s="203">
        <v>0</v>
      </c>
      <c r="V269" s="203"/>
      <c r="W269" s="207" t="s">
        <v>409</v>
      </c>
      <c r="X269" s="207"/>
      <c r="Y269" s="207" t="s">
        <v>409</v>
      </c>
      <c r="Z269" s="194">
        <v>1471</v>
      </c>
      <c r="AA269" s="194"/>
      <c r="AB269" s="205">
        <v>1554</v>
      </c>
      <c r="AC269" s="197">
        <v>2555</v>
      </c>
      <c r="AD269" s="197"/>
      <c r="AE269" s="206">
        <v>2555</v>
      </c>
    </row>
    <row r="270" spans="1:31" ht="12.75" customHeight="1">
      <c r="A270" s="193">
        <v>262</v>
      </c>
      <c r="B270" s="194">
        <v>32513</v>
      </c>
      <c r="C270" s="195" t="s">
        <v>349</v>
      </c>
      <c r="D270" s="196"/>
      <c r="E270" s="196"/>
      <c r="F270" s="196"/>
      <c r="G270" s="197"/>
      <c r="H270" s="197"/>
      <c r="I270" s="197"/>
      <c r="J270" s="199">
        <v>1435</v>
      </c>
      <c r="K270" s="199"/>
      <c r="L270" s="199">
        <v>1435</v>
      </c>
      <c r="M270" s="194" t="s">
        <v>411</v>
      </c>
      <c r="N270" s="200">
        <v>1555</v>
      </c>
      <c r="O270" s="200">
        <v>0</v>
      </c>
      <c r="P270" s="200"/>
      <c r="Q270" s="201">
        <v>1685</v>
      </c>
      <c r="R270" s="202">
        <v>0</v>
      </c>
      <c r="S270" s="201"/>
      <c r="T270" s="203">
        <v>1826</v>
      </c>
      <c r="U270" s="203">
        <v>0</v>
      </c>
      <c r="V270" s="203"/>
      <c r="W270" s="207">
        <v>1979</v>
      </c>
      <c r="X270" s="207"/>
      <c r="Y270" s="207">
        <v>2082</v>
      </c>
      <c r="Z270" s="194">
        <v>2144</v>
      </c>
      <c r="AA270" s="194"/>
      <c r="AB270" s="205">
        <v>2144</v>
      </c>
      <c r="AC270" s="197">
        <v>2323</v>
      </c>
      <c r="AD270" s="197"/>
      <c r="AE270" s="206">
        <v>2323</v>
      </c>
    </row>
    <row r="271" spans="1:31" ht="12.75" customHeight="1">
      <c r="A271" s="179">
        <v>263</v>
      </c>
      <c r="B271" s="194">
        <v>32516</v>
      </c>
      <c r="C271" s="195" t="s">
        <v>350</v>
      </c>
      <c r="D271" s="196"/>
      <c r="E271" s="196"/>
      <c r="F271" s="196"/>
      <c r="G271" s="197"/>
      <c r="H271" s="197"/>
      <c r="I271" s="197"/>
      <c r="J271" s="199">
        <v>1578</v>
      </c>
      <c r="K271" s="199"/>
      <c r="L271" s="199">
        <v>1578</v>
      </c>
      <c r="M271" s="194" t="s">
        <v>411</v>
      </c>
      <c r="N271" s="200">
        <v>1710</v>
      </c>
      <c r="O271" s="200">
        <v>0</v>
      </c>
      <c r="P271" s="200"/>
      <c r="Q271" s="201">
        <v>1853</v>
      </c>
      <c r="R271" s="202">
        <v>0</v>
      </c>
      <c r="S271" s="201"/>
      <c r="T271" s="203">
        <v>2008</v>
      </c>
      <c r="U271" s="203">
        <v>0</v>
      </c>
      <c r="V271" s="203"/>
      <c r="W271" s="207">
        <v>2176</v>
      </c>
      <c r="X271" s="207"/>
      <c r="Y271" s="207">
        <v>2176</v>
      </c>
      <c r="Z271" s="194">
        <v>2358</v>
      </c>
      <c r="AA271" s="194"/>
      <c r="AB271" s="205">
        <v>2358</v>
      </c>
      <c r="AC271" s="197">
        <v>2555</v>
      </c>
      <c r="AD271" s="197"/>
      <c r="AE271" s="206">
        <v>2555</v>
      </c>
    </row>
    <row r="272" spans="1:31" ht="12.75" customHeight="1">
      <c r="A272" s="193">
        <v>264</v>
      </c>
      <c r="B272" s="194">
        <v>32526</v>
      </c>
      <c r="C272" s="195" t="s">
        <v>351</v>
      </c>
      <c r="D272" s="196">
        <v>1550</v>
      </c>
      <c r="E272" s="196"/>
      <c r="F272" s="196">
        <v>1550</v>
      </c>
      <c r="G272" s="197">
        <v>1680</v>
      </c>
      <c r="H272" s="197"/>
      <c r="I272" s="197">
        <v>1680</v>
      </c>
      <c r="J272" s="208">
        <v>1820</v>
      </c>
      <c r="K272" s="199"/>
      <c r="L272" s="198">
        <v>1820</v>
      </c>
      <c r="M272" s="194"/>
      <c r="N272" s="200">
        <v>1972</v>
      </c>
      <c r="O272" s="200">
        <v>0</v>
      </c>
      <c r="P272" s="200"/>
      <c r="Q272" s="201">
        <v>2137</v>
      </c>
      <c r="R272" s="202">
        <v>0</v>
      </c>
      <c r="S272" s="201"/>
      <c r="T272" s="203">
        <v>2316</v>
      </c>
      <c r="U272" s="203">
        <v>0</v>
      </c>
      <c r="V272" s="203"/>
      <c r="W272" s="207">
        <v>2509</v>
      </c>
      <c r="X272" s="207"/>
      <c r="Y272" s="207">
        <v>2509</v>
      </c>
      <c r="Z272" s="194">
        <v>2718</v>
      </c>
      <c r="AA272" s="194"/>
      <c r="AB272" s="205">
        <v>2718</v>
      </c>
      <c r="AC272" s="197">
        <v>2945</v>
      </c>
      <c r="AD272" s="197"/>
      <c r="AE272" s="206">
        <v>2945</v>
      </c>
    </row>
    <row r="273" spans="1:31" ht="12.75" customHeight="1">
      <c r="A273" s="179">
        <v>265</v>
      </c>
      <c r="B273" s="194">
        <v>32531</v>
      </c>
      <c r="C273" s="195" t="s">
        <v>352</v>
      </c>
      <c r="D273" s="196">
        <v>2086</v>
      </c>
      <c r="E273" s="196"/>
      <c r="F273" s="196">
        <v>2086</v>
      </c>
      <c r="G273" s="197">
        <v>2260</v>
      </c>
      <c r="H273" s="197"/>
      <c r="I273" s="197">
        <v>2260</v>
      </c>
      <c r="J273" s="208">
        <v>2449</v>
      </c>
      <c r="K273" s="199"/>
      <c r="L273" s="198">
        <v>2449</v>
      </c>
      <c r="M273" s="194"/>
      <c r="N273" s="200">
        <v>2654</v>
      </c>
      <c r="O273" s="200">
        <v>0</v>
      </c>
      <c r="P273" s="200"/>
      <c r="Q273" s="201">
        <v>2876</v>
      </c>
      <c r="R273" s="202">
        <v>0</v>
      </c>
      <c r="S273" s="201"/>
      <c r="T273" s="203">
        <v>3116</v>
      </c>
      <c r="U273" s="203">
        <v>0</v>
      </c>
      <c r="V273" s="203"/>
      <c r="W273" s="207">
        <v>3376</v>
      </c>
      <c r="X273" s="207"/>
      <c r="Y273" s="207">
        <v>3376</v>
      </c>
      <c r="Z273" s="194">
        <v>3658</v>
      </c>
      <c r="AA273" s="194"/>
      <c r="AB273" s="205">
        <v>3658</v>
      </c>
      <c r="AC273" s="197">
        <v>3963</v>
      </c>
      <c r="AD273" s="197"/>
      <c r="AE273" s="206">
        <v>3963</v>
      </c>
    </row>
    <row r="274" spans="1:31" ht="12.75" customHeight="1">
      <c r="A274" s="193">
        <v>266</v>
      </c>
      <c r="B274" s="194">
        <v>12026</v>
      </c>
      <c r="C274" s="195" t="s">
        <v>353</v>
      </c>
      <c r="D274" s="196">
        <v>1103</v>
      </c>
      <c r="E274" s="196"/>
      <c r="F274" s="196">
        <v>1196</v>
      </c>
      <c r="G274" s="197">
        <v>1195</v>
      </c>
      <c r="H274" s="197"/>
      <c r="I274" s="197">
        <v>1288</v>
      </c>
      <c r="J274" s="208">
        <v>1295</v>
      </c>
      <c r="K274" s="199"/>
      <c r="L274" s="198">
        <v>1388</v>
      </c>
      <c r="M274" s="194"/>
      <c r="N274" s="200">
        <v>1403</v>
      </c>
      <c r="O274" s="200">
        <v>0</v>
      </c>
      <c r="P274" s="200"/>
      <c r="Q274" s="201">
        <v>1520</v>
      </c>
      <c r="R274" s="202">
        <v>0</v>
      </c>
      <c r="S274" s="201"/>
      <c r="T274" s="203">
        <v>1647</v>
      </c>
      <c r="U274" s="203">
        <v>0</v>
      </c>
      <c r="V274" s="203"/>
      <c r="W274" s="207">
        <v>1785</v>
      </c>
      <c r="X274" s="207"/>
      <c r="Y274" s="207">
        <v>1878</v>
      </c>
      <c r="Z274" s="194">
        <v>1934</v>
      </c>
      <c r="AA274" s="194"/>
      <c r="AB274" s="205">
        <v>2027</v>
      </c>
      <c r="AC274" s="197">
        <v>2096</v>
      </c>
      <c r="AD274" s="197"/>
      <c r="AE274" s="206">
        <v>2189</v>
      </c>
    </row>
    <row r="275" spans="1:31" ht="12.75" customHeight="1">
      <c r="A275" s="179">
        <v>267</v>
      </c>
      <c r="B275" s="194">
        <v>41031</v>
      </c>
      <c r="C275" s="195" t="s">
        <v>354</v>
      </c>
      <c r="D275" s="196">
        <v>1103</v>
      </c>
      <c r="E275" s="196"/>
      <c r="F275" s="196">
        <v>1196</v>
      </c>
      <c r="G275" s="197">
        <v>1195</v>
      </c>
      <c r="H275" s="197"/>
      <c r="I275" s="197">
        <v>1288</v>
      </c>
      <c r="J275" s="208">
        <v>1295</v>
      </c>
      <c r="K275" s="199"/>
      <c r="L275" s="198">
        <v>1388</v>
      </c>
      <c r="M275" s="194"/>
      <c r="N275" s="200">
        <v>1403</v>
      </c>
      <c r="O275" s="200">
        <v>0</v>
      </c>
      <c r="P275" s="200"/>
      <c r="Q275" s="201">
        <v>1520</v>
      </c>
      <c r="R275" s="202">
        <v>0</v>
      </c>
      <c r="S275" s="201"/>
      <c r="T275" s="203">
        <v>1647</v>
      </c>
      <c r="U275" s="203">
        <v>0</v>
      </c>
      <c r="V275" s="203"/>
      <c r="W275" s="207">
        <v>1785</v>
      </c>
      <c r="X275" s="207"/>
      <c r="Y275" s="207">
        <v>1878</v>
      </c>
      <c r="Z275" s="194">
        <v>1934</v>
      </c>
      <c r="AA275" s="194"/>
      <c r="AB275" s="205">
        <v>2027</v>
      </c>
      <c r="AC275" s="197">
        <v>2096</v>
      </c>
      <c r="AD275" s="197"/>
      <c r="AE275" s="206">
        <v>2189</v>
      </c>
    </row>
    <row r="276" spans="1:31" ht="12.75" customHeight="1">
      <c r="A276" s="193">
        <v>268</v>
      </c>
      <c r="B276" s="194">
        <v>40521</v>
      </c>
      <c r="C276" s="195" t="s">
        <v>355</v>
      </c>
      <c r="D276" s="196">
        <v>1103</v>
      </c>
      <c r="E276" s="196"/>
      <c r="F276" s="196">
        <v>1196</v>
      </c>
      <c r="G276" s="197">
        <v>1195</v>
      </c>
      <c r="H276" s="197"/>
      <c r="I276" s="197">
        <v>1288</v>
      </c>
      <c r="J276" s="208">
        <v>1295</v>
      </c>
      <c r="K276" s="199"/>
      <c r="L276" s="198">
        <v>1388</v>
      </c>
      <c r="M276" s="194"/>
      <c r="N276" s="200">
        <v>1403</v>
      </c>
      <c r="O276" s="200">
        <v>0</v>
      </c>
      <c r="P276" s="200"/>
      <c r="Q276" s="201">
        <v>1520</v>
      </c>
      <c r="R276" s="202">
        <v>0</v>
      </c>
      <c r="S276" s="201"/>
      <c r="T276" s="203">
        <v>1647</v>
      </c>
      <c r="U276" s="203">
        <v>0</v>
      </c>
      <c r="V276" s="203"/>
      <c r="W276" s="207">
        <v>1785</v>
      </c>
      <c r="X276" s="207"/>
      <c r="Y276" s="207">
        <v>1878</v>
      </c>
      <c r="Z276" s="194">
        <v>1934</v>
      </c>
      <c r="AA276" s="194"/>
      <c r="AB276" s="205">
        <v>2027</v>
      </c>
      <c r="AC276" s="197">
        <v>2096</v>
      </c>
      <c r="AD276" s="197"/>
      <c r="AE276" s="206">
        <v>2189</v>
      </c>
    </row>
    <row r="277" spans="1:31" ht="12.75" customHeight="1">
      <c r="A277" s="179">
        <v>269</v>
      </c>
      <c r="B277" s="194">
        <v>31036</v>
      </c>
      <c r="C277" s="195" t="s">
        <v>356</v>
      </c>
      <c r="D277" s="196">
        <v>1103</v>
      </c>
      <c r="E277" s="196"/>
      <c r="F277" s="196">
        <v>1196</v>
      </c>
      <c r="G277" s="197">
        <v>1195</v>
      </c>
      <c r="H277" s="197"/>
      <c r="I277" s="197">
        <v>1288</v>
      </c>
      <c r="J277" s="208">
        <v>1295</v>
      </c>
      <c r="K277" s="199"/>
      <c r="L277" s="198">
        <v>1388</v>
      </c>
      <c r="M277" s="194"/>
      <c r="N277" s="200">
        <v>1403</v>
      </c>
      <c r="O277" s="200">
        <v>0</v>
      </c>
      <c r="P277" s="200"/>
      <c r="Q277" s="201">
        <v>1520</v>
      </c>
      <c r="R277" s="202">
        <v>0</v>
      </c>
      <c r="S277" s="201"/>
      <c r="T277" s="203">
        <v>1647</v>
      </c>
      <c r="U277" s="203">
        <v>0</v>
      </c>
      <c r="V277" s="203"/>
      <c r="W277" s="207">
        <v>1785</v>
      </c>
      <c r="X277" s="207"/>
      <c r="Y277" s="207">
        <v>1878</v>
      </c>
      <c r="Z277" s="194">
        <v>1934</v>
      </c>
      <c r="AA277" s="194"/>
      <c r="AB277" s="205">
        <v>2027</v>
      </c>
      <c r="AC277" s="197">
        <v>2096</v>
      </c>
      <c r="AD277" s="197"/>
      <c r="AE277" s="206">
        <v>2189</v>
      </c>
    </row>
    <row r="278" spans="1:31" ht="12.75" customHeight="1">
      <c r="A278" s="193">
        <v>270</v>
      </c>
      <c r="B278" s="194">
        <v>111516</v>
      </c>
      <c r="C278" s="195" t="s">
        <v>357</v>
      </c>
      <c r="D278" s="196">
        <v>894</v>
      </c>
      <c r="E278" s="196"/>
      <c r="F278" s="196">
        <v>969</v>
      </c>
      <c r="G278" s="197">
        <v>969</v>
      </c>
      <c r="H278" s="197"/>
      <c r="I278" s="197">
        <v>1044</v>
      </c>
      <c r="J278" s="208">
        <v>1050</v>
      </c>
      <c r="K278" s="199"/>
      <c r="L278" s="198">
        <v>1125</v>
      </c>
      <c r="M278" s="194"/>
      <c r="N278" s="200">
        <v>1138</v>
      </c>
      <c r="O278" s="200">
        <v>0</v>
      </c>
      <c r="P278" s="200"/>
      <c r="Q278" s="201">
        <v>1233</v>
      </c>
      <c r="R278" s="202">
        <v>0</v>
      </c>
      <c r="S278" s="201"/>
      <c r="T278" s="203">
        <v>1336</v>
      </c>
      <c r="U278" s="203">
        <v>0</v>
      </c>
      <c r="V278" s="203"/>
      <c r="W278" s="207">
        <v>1448</v>
      </c>
      <c r="X278" s="207"/>
      <c r="Y278" s="207">
        <v>1523</v>
      </c>
      <c r="Z278" s="194">
        <v>1569</v>
      </c>
      <c r="AA278" s="194"/>
      <c r="AB278" s="205">
        <v>1644</v>
      </c>
      <c r="AC278" s="197">
        <v>1700</v>
      </c>
      <c r="AD278" s="197"/>
      <c r="AE278" s="206">
        <v>1775</v>
      </c>
    </row>
    <row r="279" spans="1:31" ht="12.75" customHeight="1">
      <c r="A279" s="179">
        <v>271</v>
      </c>
      <c r="B279" s="194">
        <v>92526</v>
      </c>
      <c r="C279" s="195" t="s">
        <v>358</v>
      </c>
      <c r="D279" s="196">
        <v>894</v>
      </c>
      <c r="E279" s="196"/>
      <c r="F279" s="196">
        <v>969</v>
      </c>
      <c r="G279" s="197">
        <v>969</v>
      </c>
      <c r="H279" s="197"/>
      <c r="I279" s="197">
        <v>1044</v>
      </c>
      <c r="J279" s="208">
        <v>681</v>
      </c>
      <c r="K279" s="199"/>
      <c r="L279" s="198">
        <v>730</v>
      </c>
      <c r="M279" s="194"/>
      <c r="N279" s="200">
        <v>1138</v>
      </c>
      <c r="O279" s="200">
        <v>0</v>
      </c>
      <c r="P279" s="200"/>
      <c r="Q279" s="201">
        <v>1233</v>
      </c>
      <c r="R279" s="202">
        <v>0</v>
      </c>
      <c r="S279" s="201"/>
      <c r="T279" s="203">
        <v>1336</v>
      </c>
      <c r="U279" s="203">
        <v>0</v>
      </c>
      <c r="V279" s="203"/>
      <c r="W279" s="207">
        <v>1448</v>
      </c>
      <c r="X279" s="207"/>
      <c r="Y279" s="207">
        <v>1523</v>
      </c>
      <c r="Z279" s="194">
        <v>1569</v>
      </c>
      <c r="AA279" s="194"/>
      <c r="AB279" s="205">
        <v>1644</v>
      </c>
      <c r="AC279" s="197">
        <v>1700</v>
      </c>
      <c r="AD279" s="197"/>
      <c r="AE279" s="206">
        <v>1775</v>
      </c>
    </row>
    <row r="280" spans="1:31" ht="12.75" customHeight="1">
      <c r="A280" s="193">
        <v>272</v>
      </c>
      <c r="B280" s="194">
        <v>122517</v>
      </c>
      <c r="C280" s="195" t="s">
        <v>359</v>
      </c>
      <c r="D280" s="196">
        <v>460</v>
      </c>
      <c r="E280" s="196"/>
      <c r="F280" s="196">
        <v>499</v>
      </c>
      <c r="G280" s="197">
        <v>499</v>
      </c>
      <c r="H280" s="197"/>
      <c r="I280" s="197">
        <v>538</v>
      </c>
      <c r="J280" s="208">
        <v>541</v>
      </c>
      <c r="K280" s="199"/>
      <c r="L280" s="198">
        <v>580</v>
      </c>
      <c r="M280" s="194"/>
      <c r="N280" s="200">
        <v>587</v>
      </c>
      <c r="O280" s="200">
        <v>0</v>
      </c>
      <c r="P280" s="200"/>
      <c r="Q280" s="201">
        <v>636</v>
      </c>
      <c r="R280" s="202">
        <v>0</v>
      </c>
      <c r="S280" s="201"/>
      <c r="T280" s="203">
        <v>689</v>
      </c>
      <c r="U280" s="203">
        <v>0</v>
      </c>
      <c r="V280" s="203"/>
      <c r="W280" s="207">
        <v>747</v>
      </c>
      <c r="X280" s="207"/>
      <c r="Y280" s="207">
        <v>786</v>
      </c>
      <c r="Z280" s="194">
        <v>810</v>
      </c>
      <c r="AA280" s="194"/>
      <c r="AB280" s="205">
        <v>849</v>
      </c>
      <c r="AC280" s="197">
        <v>878</v>
      </c>
      <c r="AD280" s="197"/>
      <c r="AE280" s="206">
        <v>917</v>
      </c>
    </row>
    <row r="281" spans="1:31" ht="12.75" customHeight="1">
      <c r="A281" s="179">
        <v>273</v>
      </c>
      <c r="B281" s="194">
        <v>92521</v>
      </c>
      <c r="C281" s="195" t="s">
        <v>360</v>
      </c>
      <c r="D281" s="196">
        <v>579</v>
      </c>
      <c r="E281" s="196"/>
      <c r="F281" s="196">
        <v>628</v>
      </c>
      <c r="G281" s="197">
        <v>628</v>
      </c>
      <c r="H281" s="197"/>
      <c r="I281" s="197">
        <v>677</v>
      </c>
      <c r="J281" s="208">
        <v>681</v>
      </c>
      <c r="K281" s="199"/>
      <c r="L281" s="198">
        <v>730</v>
      </c>
      <c r="M281" s="194"/>
      <c r="N281" s="200">
        <v>738</v>
      </c>
      <c r="O281" s="200">
        <v>0</v>
      </c>
      <c r="P281" s="200"/>
      <c r="Q281" s="201">
        <v>800</v>
      </c>
      <c r="R281" s="202">
        <v>0</v>
      </c>
      <c r="S281" s="201"/>
      <c r="T281" s="203">
        <v>867</v>
      </c>
      <c r="U281" s="203">
        <v>0</v>
      </c>
      <c r="V281" s="203"/>
      <c r="W281" s="207">
        <v>940</v>
      </c>
      <c r="X281" s="207"/>
      <c r="Y281" s="207">
        <v>989</v>
      </c>
      <c r="Z281" s="194">
        <v>1019</v>
      </c>
      <c r="AA281" s="194"/>
      <c r="AB281" s="205">
        <v>1068</v>
      </c>
      <c r="AC281" s="197">
        <v>1104</v>
      </c>
      <c r="AD281" s="197"/>
      <c r="AE281" s="206">
        <v>1153</v>
      </c>
    </row>
    <row r="282" spans="1:31" ht="12.75" customHeight="1">
      <c r="A282" s="193">
        <v>274</v>
      </c>
      <c r="B282" s="194">
        <v>41016</v>
      </c>
      <c r="C282" s="195" t="s">
        <v>361</v>
      </c>
      <c r="D282" s="196">
        <v>322</v>
      </c>
      <c r="E282" s="196"/>
      <c r="F282" s="196">
        <v>349</v>
      </c>
      <c r="G282" s="197">
        <v>349</v>
      </c>
      <c r="H282" s="197"/>
      <c r="I282" s="197">
        <v>376</v>
      </c>
      <c r="J282" s="208">
        <v>379</v>
      </c>
      <c r="K282" s="199"/>
      <c r="L282" s="198">
        <v>406</v>
      </c>
      <c r="M282" s="194"/>
      <c r="N282" s="200">
        <v>411</v>
      </c>
      <c r="O282" s="200">
        <v>0</v>
      </c>
      <c r="P282" s="200"/>
      <c r="Q282" s="201">
        <v>446</v>
      </c>
      <c r="R282" s="202">
        <v>0</v>
      </c>
      <c r="S282" s="201"/>
      <c r="T282" s="203">
        <v>484</v>
      </c>
      <c r="U282" s="203">
        <v>0</v>
      </c>
      <c r="V282" s="203"/>
      <c r="W282" s="207">
        <v>525</v>
      </c>
      <c r="X282" s="207"/>
      <c r="Y282" s="207">
        <v>552</v>
      </c>
      <c r="Z282" s="194">
        <v>569</v>
      </c>
      <c r="AA282" s="194"/>
      <c r="AB282" s="205">
        <v>596</v>
      </c>
      <c r="AC282" s="197">
        <v>617</v>
      </c>
      <c r="AD282" s="197"/>
      <c r="AE282" s="206">
        <v>644</v>
      </c>
    </row>
    <row r="283" spans="1:31" ht="12.75" customHeight="1">
      <c r="A283" s="179">
        <v>275</v>
      </c>
      <c r="B283" s="194">
        <v>22521</v>
      </c>
      <c r="C283" s="195" t="s">
        <v>362</v>
      </c>
      <c r="D283" s="196">
        <v>537</v>
      </c>
      <c r="E283" s="196"/>
      <c r="F283" s="196">
        <v>582</v>
      </c>
      <c r="G283" s="197">
        <v>582</v>
      </c>
      <c r="H283" s="197"/>
      <c r="I283" s="197">
        <v>627</v>
      </c>
      <c r="J283" s="208">
        <v>631</v>
      </c>
      <c r="K283" s="199"/>
      <c r="L283" s="198">
        <v>676</v>
      </c>
      <c r="M283" s="194"/>
      <c r="N283" s="200">
        <v>684</v>
      </c>
      <c r="O283" s="200">
        <v>0</v>
      </c>
      <c r="P283" s="200"/>
      <c r="Q283" s="201">
        <v>741</v>
      </c>
      <c r="R283" s="202">
        <v>0</v>
      </c>
      <c r="S283" s="201"/>
      <c r="T283" s="203">
        <v>803</v>
      </c>
      <c r="U283" s="203">
        <v>0</v>
      </c>
      <c r="V283" s="203"/>
      <c r="W283" s="207">
        <v>870</v>
      </c>
      <c r="X283" s="207"/>
      <c r="Y283" s="207">
        <v>915</v>
      </c>
      <c r="Z283" s="194">
        <v>943</v>
      </c>
      <c r="AA283" s="194"/>
      <c r="AB283" s="205">
        <v>988</v>
      </c>
      <c r="AC283" s="197">
        <v>1022</v>
      </c>
      <c r="AD283" s="197"/>
      <c r="AE283" s="206">
        <v>1067</v>
      </c>
    </row>
    <row r="284" spans="1:31" ht="12.75" customHeight="1">
      <c r="A284" s="193">
        <v>276</v>
      </c>
      <c r="B284" s="194">
        <v>51021</v>
      </c>
      <c r="C284" s="195" t="s">
        <v>363</v>
      </c>
      <c r="D284" s="196">
        <v>579</v>
      </c>
      <c r="E284" s="196"/>
      <c r="F284" s="196">
        <v>628</v>
      </c>
      <c r="G284" s="197">
        <v>628</v>
      </c>
      <c r="H284" s="197"/>
      <c r="I284" s="197">
        <v>677</v>
      </c>
      <c r="J284" s="208">
        <v>681</v>
      </c>
      <c r="K284" s="199"/>
      <c r="L284" s="198">
        <v>730</v>
      </c>
      <c r="M284" s="194"/>
      <c r="N284" s="200">
        <v>738</v>
      </c>
      <c r="O284" s="200">
        <v>0</v>
      </c>
      <c r="P284" s="200"/>
      <c r="Q284" s="201">
        <v>800</v>
      </c>
      <c r="R284" s="202">
        <v>0</v>
      </c>
      <c r="S284" s="201"/>
      <c r="T284" s="203">
        <v>867</v>
      </c>
      <c r="U284" s="203">
        <v>0</v>
      </c>
      <c r="V284" s="203"/>
      <c r="W284" s="207">
        <v>940</v>
      </c>
      <c r="X284" s="207"/>
      <c r="Y284" s="207">
        <v>989</v>
      </c>
      <c r="Z284" s="194">
        <v>1019</v>
      </c>
      <c r="AA284" s="194"/>
      <c r="AB284" s="205">
        <v>1068</v>
      </c>
      <c r="AC284" s="197">
        <v>1104</v>
      </c>
      <c r="AD284" s="197"/>
      <c r="AE284" s="206">
        <v>1153</v>
      </c>
    </row>
    <row r="285" spans="1:31" ht="12.75" customHeight="1">
      <c r="A285" s="179">
        <v>277</v>
      </c>
      <c r="B285" s="194">
        <v>131536</v>
      </c>
      <c r="C285" s="195" t="s">
        <v>364</v>
      </c>
      <c r="D285" s="196">
        <v>418</v>
      </c>
      <c r="E285" s="196"/>
      <c r="F285" s="196">
        <v>453</v>
      </c>
      <c r="G285" s="197">
        <v>453</v>
      </c>
      <c r="H285" s="197"/>
      <c r="I285" s="197">
        <v>488</v>
      </c>
      <c r="J285" s="208">
        <v>491</v>
      </c>
      <c r="K285" s="199"/>
      <c r="L285" s="198">
        <v>526</v>
      </c>
      <c r="M285" s="194"/>
      <c r="N285" s="200">
        <v>532</v>
      </c>
      <c r="O285" s="200">
        <v>0</v>
      </c>
      <c r="P285" s="200"/>
      <c r="Q285" s="201">
        <v>577</v>
      </c>
      <c r="R285" s="202">
        <v>0</v>
      </c>
      <c r="S285" s="201"/>
      <c r="T285" s="203">
        <v>626</v>
      </c>
      <c r="U285" s="203">
        <v>0</v>
      </c>
      <c r="V285" s="203"/>
      <c r="W285" s="207">
        <v>679</v>
      </c>
      <c r="X285" s="207"/>
      <c r="Y285" s="207">
        <v>714</v>
      </c>
      <c r="Z285" s="194">
        <v>736</v>
      </c>
      <c r="AA285" s="194"/>
      <c r="AB285" s="205">
        <v>771</v>
      </c>
      <c r="AC285" s="197">
        <v>798</v>
      </c>
      <c r="AD285" s="197"/>
      <c r="AE285" s="206">
        <v>833</v>
      </c>
    </row>
    <row r="286" spans="1:31" ht="12.75" customHeight="1">
      <c r="A286" s="193">
        <v>278</v>
      </c>
      <c r="B286" s="194">
        <v>61526</v>
      </c>
      <c r="C286" s="195" t="s">
        <v>365</v>
      </c>
      <c r="D286" s="196">
        <v>418</v>
      </c>
      <c r="E286" s="196"/>
      <c r="F286" s="196">
        <v>453</v>
      </c>
      <c r="G286" s="197">
        <v>453</v>
      </c>
      <c r="H286" s="197"/>
      <c r="I286" s="197">
        <v>488</v>
      </c>
      <c r="J286" s="208">
        <v>491</v>
      </c>
      <c r="K286" s="199"/>
      <c r="L286" s="198">
        <v>526</v>
      </c>
      <c r="M286" s="194"/>
      <c r="N286" s="200">
        <v>532</v>
      </c>
      <c r="O286" s="200">
        <v>0</v>
      </c>
      <c r="P286" s="200"/>
      <c r="Q286" s="201">
        <v>577</v>
      </c>
      <c r="R286" s="202">
        <v>0</v>
      </c>
      <c r="S286" s="201"/>
      <c r="T286" s="203">
        <v>626</v>
      </c>
      <c r="U286" s="203">
        <v>0</v>
      </c>
      <c r="V286" s="203"/>
      <c r="W286" s="207">
        <v>679</v>
      </c>
      <c r="X286" s="207"/>
      <c r="Y286" s="207">
        <v>714</v>
      </c>
      <c r="Z286" s="194">
        <v>736</v>
      </c>
      <c r="AA286" s="194"/>
      <c r="AB286" s="205">
        <v>771</v>
      </c>
      <c r="AC286" s="197">
        <v>798</v>
      </c>
      <c r="AD286" s="197"/>
      <c r="AE286" s="206">
        <v>833</v>
      </c>
    </row>
    <row r="287" spans="1:31" ht="12.75" customHeight="1">
      <c r="A287" s="179">
        <v>279</v>
      </c>
      <c r="B287" s="194">
        <v>61527</v>
      </c>
      <c r="C287" s="195" t="s">
        <v>366</v>
      </c>
      <c r="D287" s="196">
        <v>441</v>
      </c>
      <c r="E287" s="196"/>
      <c r="F287" s="196">
        <v>478</v>
      </c>
      <c r="G287" s="197">
        <v>478</v>
      </c>
      <c r="H287" s="197"/>
      <c r="I287" s="197">
        <v>515</v>
      </c>
      <c r="J287" s="208">
        <v>518</v>
      </c>
      <c r="K287" s="199"/>
      <c r="L287" s="198">
        <v>555</v>
      </c>
      <c r="M287" s="194"/>
      <c r="N287" s="200">
        <v>562</v>
      </c>
      <c r="O287" s="200">
        <v>0</v>
      </c>
      <c r="P287" s="200"/>
      <c r="Q287" s="201">
        <v>609</v>
      </c>
      <c r="R287" s="202">
        <v>0</v>
      </c>
      <c r="S287" s="201"/>
      <c r="T287" s="203">
        <v>660</v>
      </c>
      <c r="U287" s="203">
        <v>0</v>
      </c>
      <c r="V287" s="203"/>
      <c r="W287" s="207">
        <v>715</v>
      </c>
      <c r="X287" s="207"/>
      <c r="Y287" s="207">
        <v>752</v>
      </c>
      <c r="Z287" s="194">
        <v>775</v>
      </c>
      <c r="AA287" s="194"/>
      <c r="AB287" s="205">
        <v>812</v>
      </c>
      <c r="AC287" s="197">
        <v>840</v>
      </c>
      <c r="AD287" s="197"/>
      <c r="AE287" s="206">
        <v>877</v>
      </c>
    </row>
    <row r="288" spans="1:31" ht="12.75" customHeight="1">
      <c r="A288" s="193">
        <v>280</v>
      </c>
      <c r="B288" s="194">
        <v>33021</v>
      </c>
      <c r="C288" s="209" t="s">
        <v>367</v>
      </c>
      <c r="D288" s="196"/>
      <c r="E288" s="196"/>
      <c r="F288" s="196"/>
      <c r="G288" s="197">
        <v>628</v>
      </c>
      <c r="H288" s="197"/>
      <c r="I288" s="197">
        <v>677</v>
      </c>
      <c r="J288" s="208">
        <v>681</v>
      </c>
      <c r="K288" s="199"/>
      <c r="L288" s="198">
        <v>730</v>
      </c>
      <c r="M288" s="194"/>
      <c r="N288" s="200">
        <v>738</v>
      </c>
      <c r="O288" s="200">
        <v>0</v>
      </c>
      <c r="P288" s="200"/>
      <c r="Q288" s="201">
        <v>800</v>
      </c>
      <c r="R288" s="202">
        <v>0</v>
      </c>
      <c r="S288" s="201"/>
      <c r="T288" s="203">
        <v>867</v>
      </c>
      <c r="U288" s="203">
        <v>0</v>
      </c>
      <c r="V288" s="203"/>
      <c r="W288" s="207">
        <v>940</v>
      </c>
      <c r="X288" s="207"/>
      <c r="Y288" s="207">
        <v>989</v>
      </c>
      <c r="Z288" s="194">
        <v>1019</v>
      </c>
      <c r="AA288" s="194"/>
      <c r="AB288" s="205">
        <v>1068</v>
      </c>
      <c r="AC288" s="197">
        <v>1104</v>
      </c>
      <c r="AD288" s="197"/>
      <c r="AE288" s="206">
        <v>1153</v>
      </c>
    </row>
    <row r="289" spans="1:31" ht="12.75" customHeight="1">
      <c r="A289" s="179">
        <v>281</v>
      </c>
      <c r="B289" s="194">
        <v>142526</v>
      </c>
      <c r="C289" s="195" t="s">
        <v>368</v>
      </c>
      <c r="D289" s="196">
        <v>465</v>
      </c>
      <c r="E289" s="196"/>
      <c r="F289" s="196">
        <v>504</v>
      </c>
      <c r="G289" s="197">
        <v>504</v>
      </c>
      <c r="H289" s="197"/>
      <c r="I289" s="197">
        <v>543</v>
      </c>
      <c r="J289" s="208">
        <v>546</v>
      </c>
      <c r="K289" s="199"/>
      <c r="L289" s="198">
        <v>585</v>
      </c>
      <c r="M289" s="194"/>
      <c r="N289" s="200">
        <v>592</v>
      </c>
      <c r="O289" s="200">
        <v>0</v>
      </c>
      <c r="P289" s="200"/>
      <c r="Q289" s="201">
        <v>642</v>
      </c>
      <c r="R289" s="202">
        <v>0</v>
      </c>
      <c r="S289" s="201"/>
      <c r="T289" s="203">
        <v>696</v>
      </c>
      <c r="U289" s="203">
        <v>0</v>
      </c>
      <c r="V289" s="203"/>
      <c r="W289" s="207">
        <v>754</v>
      </c>
      <c r="X289" s="207"/>
      <c r="Y289" s="207">
        <v>793</v>
      </c>
      <c r="Z289" s="194">
        <v>817</v>
      </c>
      <c r="AA289" s="194"/>
      <c r="AB289" s="205">
        <v>856</v>
      </c>
      <c r="AC289" s="197">
        <v>886</v>
      </c>
      <c r="AD289" s="197"/>
      <c r="AE289" s="206">
        <v>925</v>
      </c>
    </row>
    <row r="290" spans="1:31" ht="12.75" customHeight="1">
      <c r="A290" s="193">
        <v>282</v>
      </c>
      <c r="B290" s="194">
        <v>123016</v>
      </c>
      <c r="C290" s="195" t="s">
        <v>369</v>
      </c>
      <c r="D290" s="196">
        <v>322</v>
      </c>
      <c r="E290" s="196"/>
      <c r="F290" s="196">
        <v>349</v>
      </c>
      <c r="G290" s="197">
        <v>349</v>
      </c>
      <c r="H290" s="197"/>
      <c r="I290" s="197">
        <v>376</v>
      </c>
      <c r="J290" s="208">
        <v>379</v>
      </c>
      <c r="K290" s="199"/>
      <c r="L290" s="198">
        <v>406</v>
      </c>
      <c r="M290" s="194"/>
      <c r="N290" s="200">
        <v>411</v>
      </c>
      <c r="O290" s="200">
        <v>0</v>
      </c>
      <c r="P290" s="200"/>
      <c r="Q290" s="201">
        <v>446</v>
      </c>
      <c r="R290" s="202">
        <v>0</v>
      </c>
      <c r="S290" s="201"/>
      <c r="T290" s="203">
        <v>484</v>
      </c>
      <c r="U290" s="203">
        <v>0</v>
      </c>
      <c r="V290" s="203"/>
      <c r="W290" s="207">
        <v>525</v>
      </c>
      <c r="X290" s="207"/>
      <c r="Y290" s="207">
        <v>552</v>
      </c>
      <c r="Z290" s="194">
        <v>569</v>
      </c>
      <c r="AA290" s="194"/>
      <c r="AB290" s="205">
        <v>596</v>
      </c>
      <c r="AC290" s="197">
        <v>617</v>
      </c>
      <c r="AD290" s="197"/>
      <c r="AE290" s="206">
        <v>644</v>
      </c>
    </row>
    <row r="291" spans="1:31" ht="12.75" customHeight="1">
      <c r="A291" s="179">
        <v>283</v>
      </c>
      <c r="B291" s="194">
        <v>41531</v>
      </c>
      <c r="C291" s="195" t="s">
        <v>370</v>
      </c>
      <c r="D291" s="196">
        <v>537</v>
      </c>
      <c r="E291" s="196"/>
      <c r="F291" s="196">
        <v>582</v>
      </c>
      <c r="G291" s="197">
        <v>582</v>
      </c>
      <c r="H291" s="197"/>
      <c r="I291" s="197">
        <v>627</v>
      </c>
      <c r="J291" s="208">
        <v>631</v>
      </c>
      <c r="K291" s="199"/>
      <c r="L291" s="198">
        <v>676</v>
      </c>
      <c r="M291" s="194"/>
      <c r="N291" s="200">
        <v>684</v>
      </c>
      <c r="O291" s="200">
        <v>0</v>
      </c>
      <c r="P291" s="200"/>
      <c r="Q291" s="201">
        <v>741</v>
      </c>
      <c r="R291" s="202">
        <v>0</v>
      </c>
      <c r="S291" s="201"/>
      <c r="T291" s="203">
        <v>803</v>
      </c>
      <c r="U291" s="203">
        <v>0</v>
      </c>
      <c r="V291" s="203"/>
      <c r="W291" s="207">
        <v>870</v>
      </c>
      <c r="X291" s="207"/>
      <c r="Y291" s="207">
        <v>915</v>
      </c>
      <c r="Z291" s="194">
        <v>943</v>
      </c>
      <c r="AA291" s="194"/>
      <c r="AB291" s="205">
        <v>988</v>
      </c>
      <c r="AC291" s="197">
        <v>1022</v>
      </c>
      <c r="AD291" s="197"/>
      <c r="AE291" s="206">
        <v>1067</v>
      </c>
    </row>
    <row r="292" spans="1:31" ht="12.75" customHeight="1">
      <c r="A292" s="193">
        <v>284</v>
      </c>
      <c r="B292" s="194">
        <v>41532</v>
      </c>
      <c r="C292" s="195" t="s">
        <v>371</v>
      </c>
      <c r="D292" s="196">
        <v>579</v>
      </c>
      <c r="E292" s="196"/>
      <c r="F292" s="196">
        <v>628</v>
      </c>
      <c r="G292" s="197">
        <v>628</v>
      </c>
      <c r="H292" s="197"/>
      <c r="I292" s="197">
        <v>677</v>
      </c>
      <c r="J292" s="208">
        <v>681</v>
      </c>
      <c r="K292" s="199"/>
      <c r="L292" s="198">
        <v>730</v>
      </c>
      <c r="M292" s="194"/>
      <c r="N292" s="200">
        <v>738</v>
      </c>
      <c r="O292" s="200">
        <v>0</v>
      </c>
      <c r="P292" s="200"/>
      <c r="Q292" s="201">
        <v>800</v>
      </c>
      <c r="R292" s="202">
        <v>0</v>
      </c>
      <c r="S292" s="201"/>
      <c r="T292" s="203">
        <v>867</v>
      </c>
      <c r="U292" s="203">
        <v>0</v>
      </c>
      <c r="V292" s="203"/>
      <c r="W292" s="207">
        <v>940</v>
      </c>
      <c r="X292" s="207"/>
      <c r="Y292" s="207">
        <v>989</v>
      </c>
      <c r="Z292" s="194">
        <v>1019</v>
      </c>
      <c r="AA292" s="194"/>
      <c r="AB292" s="205">
        <v>1068</v>
      </c>
      <c r="AC292" s="197">
        <v>1104</v>
      </c>
      <c r="AD292" s="197"/>
      <c r="AE292" s="206">
        <v>1153</v>
      </c>
    </row>
    <row r="293" spans="1:31" ht="12.75" customHeight="1">
      <c r="A293" s="179">
        <v>285</v>
      </c>
      <c r="B293" s="194">
        <v>41533</v>
      </c>
      <c r="C293" s="195" t="s">
        <v>372</v>
      </c>
      <c r="D293" s="196">
        <v>769</v>
      </c>
      <c r="E293" s="196"/>
      <c r="F293" s="196">
        <v>833</v>
      </c>
      <c r="G293" s="197">
        <v>834</v>
      </c>
      <c r="H293" s="197"/>
      <c r="I293" s="197">
        <v>898</v>
      </c>
      <c r="J293" s="208">
        <v>904</v>
      </c>
      <c r="K293" s="199"/>
      <c r="L293" s="198">
        <v>968</v>
      </c>
      <c r="M293" s="194"/>
      <c r="N293" s="200">
        <v>980</v>
      </c>
      <c r="O293" s="200">
        <v>0</v>
      </c>
      <c r="P293" s="200"/>
      <c r="Q293" s="201">
        <v>1062</v>
      </c>
      <c r="R293" s="202">
        <v>0</v>
      </c>
      <c r="S293" s="201"/>
      <c r="T293" s="203">
        <v>1151</v>
      </c>
      <c r="U293" s="203">
        <v>0</v>
      </c>
      <c r="V293" s="203"/>
      <c r="W293" s="207">
        <v>1247</v>
      </c>
      <c r="X293" s="207"/>
      <c r="Y293" s="207">
        <v>1311</v>
      </c>
      <c r="Z293" s="194">
        <v>1351</v>
      </c>
      <c r="AA293" s="194"/>
      <c r="AB293" s="205">
        <v>1415</v>
      </c>
      <c r="AC293" s="197">
        <v>1464</v>
      </c>
      <c r="AD293" s="197"/>
      <c r="AE293" s="206">
        <v>1528</v>
      </c>
    </row>
    <row r="294" spans="1:31" ht="12.75" customHeight="1">
      <c r="A294" s="193">
        <v>286</v>
      </c>
      <c r="B294" s="194">
        <v>43026</v>
      </c>
      <c r="C294" s="195" t="s">
        <v>373</v>
      </c>
      <c r="D294" s="196">
        <v>2086</v>
      </c>
      <c r="E294" s="196"/>
      <c r="F294" s="196">
        <v>2086</v>
      </c>
      <c r="G294" s="197">
        <v>2260</v>
      </c>
      <c r="H294" s="197"/>
      <c r="I294" s="197">
        <v>2260</v>
      </c>
      <c r="J294" s="208">
        <v>2449</v>
      </c>
      <c r="K294" s="199"/>
      <c r="L294" s="198">
        <v>2449</v>
      </c>
      <c r="M294" s="197" t="s">
        <v>416</v>
      </c>
      <c r="N294" s="200">
        <v>2654</v>
      </c>
      <c r="O294" s="200">
        <v>0</v>
      </c>
      <c r="P294" s="200"/>
      <c r="Q294" s="201">
        <v>2876</v>
      </c>
      <c r="R294" s="202">
        <v>0</v>
      </c>
      <c r="S294" s="201"/>
      <c r="T294" s="203">
        <v>3116</v>
      </c>
      <c r="U294" s="203">
        <v>0</v>
      </c>
      <c r="V294" s="203"/>
      <c r="W294" s="207">
        <v>3376</v>
      </c>
      <c r="X294" s="207"/>
      <c r="Y294" s="207">
        <v>3376</v>
      </c>
      <c r="Z294" s="194">
        <v>3658</v>
      </c>
      <c r="AA294" s="194"/>
      <c r="AB294" s="205">
        <v>3658</v>
      </c>
      <c r="AC294" s="197">
        <v>3963</v>
      </c>
      <c r="AD294" s="197"/>
      <c r="AE294" s="206">
        <v>3963</v>
      </c>
    </row>
    <row r="295" spans="1:31" ht="12.75" customHeight="1">
      <c r="A295" s="179">
        <v>287</v>
      </c>
      <c r="B295" s="194">
        <v>134511</v>
      </c>
      <c r="C295" s="195" t="s">
        <v>374</v>
      </c>
      <c r="D295" s="196">
        <v>316</v>
      </c>
      <c r="E295" s="196"/>
      <c r="F295" s="196">
        <v>342</v>
      </c>
      <c r="G295" s="197">
        <v>343</v>
      </c>
      <c r="H295" s="197"/>
      <c r="I295" s="197">
        <v>369</v>
      </c>
      <c r="J295" s="208">
        <v>372</v>
      </c>
      <c r="K295" s="199"/>
      <c r="L295" s="198">
        <v>398</v>
      </c>
      <c r="M295" s="194"/>
      <c r="N295" s="200">
        <v>403</v>
      </c>
      <c r="O295" s="200">
        <v>0</v>
      </c>
      <c r="P295" s="200"/>
      <c r="Q295" s="201">
        <v>437</v>
      </c>
      <c r="R295" s="202">
        <v>0</v>
      </c>
      <c r="S295" s="201"/>
      <c r="T295" s="203">
        <v>474</v>
      </c>
      <c r="U295" s="203">
        <v>0</v>
      </c>
      <c r="V295" s="203"/>
      <c r="W295" s="207">
        <v>514</v>
      </c>
      <c r="X295" s="207"/>
      <c r="Y295" s="207">
        <v>540</v>
      </c>
      <c r="Z295" s="194">
        <v>557</v>
      </c>
      <c r="AA295" s="194"/>
      <c r="AB295" s="205">
        <v>583</v>
      </c>
      <c r="AC295" s="197">
        <v>604</v>
      </c>
      <c r="AD295" s="197"/>
      <c r="AE295" s="206">
        <v>630</v>
      </c>
    </row>
    <row r="296" spans="1:31" ht="12.75" customHeight="1">
      <c r="A296" s="193">
        <v>288</v>
      </c>
      <c r="B296" s="194">
        <v>52021</v>
      </c>
      <c r="C296" s="195" t="s">
        <v>375</v>
      </c>
      <c r="D296" s="196">
        <v>656</v>
      </c>
      <c r="E296" s="196"/>
      <c r="F296" s="196">
        <v>711</v>
      </c>
      <c r="G296" s="197">
        <v>711</v>
      </c>
      <c r="H296" s="197"/>
      <c r="I296" s="197">
        <v>766</v>
      </c>
      <c r="J296" s="208">
        <v>771</v>
      </c>
      <c r="K296" s="199"/>
      <c r="L296" s="198">
        <v>826</v>
      </c>
      <c r="M296" s="194"/>
      <c r="N296" s="200">
        <v>836</v>
      </c>
      <c r="O296" s="200">
        <v>0</v>
      </c>
      <c r="P296" s="200"/>
      <c r="Q296" s="201">
        <v>906</v>
      </c>
      <c r="R296" s="202">
        <v>0</v>
      </c>
      <c r="S296" s="201"/>
      <c r="T296" s="203">
        <v>982</v>
      </c>
      <c r="U296" s="203">
        <v>0</v>
      </c>
      <c r="V296" s="203"/>
      <c r="W296" s="207">
        <v>1064</v>
      </c>
      <c r="X296" s="207"/>
      <c r="Y296" s="207">
        <v>1119</v>
      </c>
      <c r="Z296" s="194">
        <v>1153</v>
      </c>
      <c r="AA296" s="194"/>
      <c r="AB296" s="205">
        <v>1208</v>
      </c>
      <c r="AC296" s="197">
        <v>1250</v>
      </c>
      <c r="AD296" s="197"/>
      <c r="AE296" s="206">
        <v>1305</v>
      </c>
    </row>
    <row r="297" spans="1:31" ht="12.75" customHeight="1">
      <c r="A297" s="179">
        <v>289</v>
      </c>
      <c r="B297" s="194">
        <v>141526</v>
      </c>
      <c r="C297" s="195" t="s">
        <v>376</v>
      </c>
      <c r="D297" s="196">
        <v>316</v>
      </c>
      <c r="E297" s="196"/>
      <c r="F297" s="196">
        <v>342</v>
      </c>
      <c r="G297" s="197">
        <v>343</v>
      </c>
      <c r="H297" s="197"/>
      <c r="I297" s="197">
        <v>369</v>
      </c>
      <c r="J297" s="208">
        <v>372</v>
      </c>
      <c r="K297" s="199"/>
      <c r="L297" s="198">
        <v>398</v>
      </c>
      <c r="M297" s="197" t="s">
        <v>416</v>
      </c>
      <c r="N297" s="200">
        <v>403</v>
      </c>
      <c r="O297" s="200">
        <v>0</v>
      </c>
      <c r="P297" s="200"/>
      <c r="Q297" s="201">
        <v>437</v>
      </c>
      <c r="R297" s="202">
        <v>0</v>
      </c>
      <c r="S297" s="201"/>
      <c r="T297" s="203">
        <v>474</v>
      </c>
      <c r="U297" s="203">
        <v>0</v>
      </c>
      <c r="V297" s="203"/>
      <c r="W297" s="207">
        <v>514</v>
      </c>
      <c r="X297" s="207"/>
      <c r="Y297" s="207">
        <v>540</v>
      </c>
      <c r="Z297" s="194">
        <v>557</v>
      </c>
      <c r="AA297" s="194"/>
      <c r="AB297" s="205">
        <v>583</v>
      </c>
      <c r="AC297" s="197">
        <v>604</v>
      </c>
      <c r="AD297" s="197"/>
      <c r="AE297" s="206">
        <v>630</v>
      </c>
    </row>
  </sheetData>
  <autoFilter ref="A8:AE297" xr:uid="{00000000-0009-0000-0000-000007000000}"/>
  <pageMargins left="0.39370078740157483" right="0.39370078740157483" top="0.31496062992125984" bottom="0.31496062992125984" header="0" footer="0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5"/>
  <sheetViews>
    <sheetView showGridLines="0" workbookViewId="0">
      <selection activeCell="H25" sqref="H25"/>
    </sheetView>
  </sheetViews>
  <sheetFormatPr baseColWidth="10" defaultColWidth="14.42578125" defaultRowHeight="15" customHeight="1"/>
  <cols>
    <col min="1" max="1" width="21" customWidth="1"/>
    <col min="2" max="2" width="13.42578125" customWidth="1"/>
    <col min="3" max="26" width="11.42578125" customWidth="1"/>
  </cols>
  <sheetData>
    <row r="1" spans="1:4" ht="12.75" customHeight="1">
      <c r="A1" s="216" t="s">
        <v>417</v>
      </c>
      <c r="B1" s="108"/>
      <c r="C1" s="108"/>
      <c r="D1" s="108"/>
    </row>
    <row r="2" spans="1:4" ht="12.75" customHeight="1">
      <c r="A2" s="216" t="s">
        <v>418</v>
      </c>
      <c r="B2" s="108"/>
      <c r="C2" s="108"/>
      <c r="D2" s="108"/>
    </row>
    <row r="3" spans="1:4" ht="12.75" customHeight="1">
      <c r="A3" s="119" t="s">
        <v>419</v>
      </c>
      <c r="B3" s="108"/>
      <c r="C3" s="108"/>
      <c r="D3" s="108"/>
    </row>
    <row r="4" spans="1:4" ht="12.75" customHeight="1">
      <c r="A4" s="119" t="s">
        <v>420</v>
      </c>
      <c r="B4" s="108"/>
      <c r="C4" s="108"/>
      <c r="D4" s="108"/>
    </row>
    <row r="5" spans="1:4" ht="12.75" customHeight="1">
      <c r="A5" s="108"/>
      <c r="B5" s="108"/>
      <c r="C5" s="108"/>
      <c r="D5" s="108"/>
    </row>
    <row r="6" spans="1:4" ht="12.75" customHeight="1">
      <c r="A6" s="108" t="s">
        <v>421</v>
      </c>
      <c r="B6" s="108"/>
      <c r="C6" s="108"/>
      <c r="D6" s="108"/>
    </row>
    <row r="7" spans="1:4" ht="12.75" customHeight="1">
      <c r="A7" s="108" t="s">
        <v>422</v>
      </c>
      <c r="B7" s="108"/>
      <c r="C7" s="108"/>
      <c r="D7" s="108"/>
    </row>
    <row r="8" spans="1:4" ht="12.75" customHeight="1">
      <c r="A8" s="108" t="s">
        <v>423</v>
      </c>
      <c r="B8" s="108"/>
      <c r="C8" s="108">
        <f>1100/30</f>
        <v>36.666666666666664</v>
      </c>
      <c r="D8" s="108"/>
    </row>
    <row r="9" spans="1:4" ht="12.75" customHeight="1">
      <c r="A9" s="108" t="s">
        <v>424</v>
      </c>
      <c r="B9" s="108"/>
      <c r="C9" s="108"/>
      <c r="D9" s="108"/>
    </row>
    <row r="10" spans="1:4" ht="12.75" customHeight="1">
      <c r="A10" s="108" t="s">
        <v>425</v>
      </c>
      <c r="B10" s="108"/>
      <c r="C10" s="108">
        <f>0.403889-0.12</f>
        <v>0.283889</v>
      </c>
      <c r="D10" s="108" t="s">
        <v>426</v>
      </c>
    </row>
    <row r="11" spans="1:4" ht="12.75" customHeight="1">
      <c r="A11" s="216" t="s">
        <v>427</v>
      </c>
      <c r="B11" s="108"/>
      <c r="C11" s="108"/>
      <c r="D11" s="108"/>
    </row>
    <row r="12" spans="1:4" ht="12.75" customHeight="1">
      <c r="A12" s="108"/>
      <c r="B12" s="108"/>
      <c r="C12" s="108"/>
      <c r="D12" s="108"/>
    </row>
    <row r="13" spans="1:4" ht="12.75" customHeight="1">
      <c r="A13" s="216" t="s">
        <v>428</v>
      </c>
      <c r="B13" s="217">
        <v>200000</v>
      </c>
      <c r="C13" s="108"/>
      <c r="D13" s="108"/>
    </row>
    <row r="14" spans="1:4" ht="12.75" customHeight="1">
      <c r="A14" s="216" t="s">
        <v>429</v>
      </c>
      <c r="B14" s="217">
        <v>86.9</v>
      </c>
      <c r="C14" s="108"/>
      <c r="D14" s="108"/>
    </row>
    <row r="15" spans="1:4" ht="12.75" customHeight="1">
      <c r="A15" s="108" t="s">
        <v>430</v>
      </c>
      <c r="B15" s="218">
        <f>IF(jornales!salario&gt;0,jornales!capital/(jornales!salario+(jornales!salario*jornales!prestaciones)+jornales!bonomensual),"falta un dato")</f>
        <v>1349.1942744351411</v>
      </c>
      <c r="C15" s="108"/>
      <c r="D15" s="108"/>
    </row>
  </sheetData>
  <pageMargins left="0.75" right="0.75" top="1" bottom="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22</vt:i4>
      </vt:variant>
    </vt:vector>
  </HeadingPairs>
  <TitlesOfParts>
    <vt:vector size="32" baseType="lpstr">
      <vt:lpstr>PRESTACIONES</vt:lpstr>
      <vt:lpstr>Hoja 1</vt:lpstr>
      <vt:lpstr>DOCENTE</vt:lpstr>
      <vt:lpstr>ADMON</vt:lpstr>
      <vt:lpstr>MISCELANEOS</vt:lpstr>
      <vt:lpstr>4</vt:lpstr>
      <vt:lpstr>ANTIGÜEDAD</vt:lpstr>
      <vt:lpstr>CATALOGO</vt:lpstr>
      <vt:lpstr>jornales</vt:lpstr>
      <vt:lpstr>DESCLASIFICACION</vt:lpstr>
      <vt:lpstr>PRESTACIONES!Aproximacion</vt:lpstr>
      <vt:lpstr>jornales!bonomensual</vt:lpstr>
      <vt:lpstr>CALCULO_DE_LA_ANTIGUEDAD_DEL_PERSONAL_ADMINISTRATIVO</vt:lpstr>
      <vt:lpstr>jornales!capital</vt:lpstr>
      <vt:lpstr>CODIGO</vt:lpstr>
      <vt:lpstr>escala</vt:lpstr>
      <vt:lpstr>ESCALAFON</vt:lpstr>
      <vt:lpstr>CATALOGO!ESCALAS_SALARIALES_DEL_PERSONAL_DOCENTE</vt:lpstr>
      <vt:lpstr>ESCALAS_SALARIALES_DEL_PERSONAL_DOCENTE</vt:lpstr>
      <vt:lpstr>Horas</vt:lpstr>
      <vt:lpstr>MISCELANEOS!NombreIntervalo1</vt:lpstr>
      <vt:lpstr>NombreIntervalo1</vt:lpstr>
      <vt:lpstr>NombreIntervalo2</vt:lpstr>
      <vt:lpstr>NOMINA</vt:lpstr>
      <vt:lpstr>PRESTACIONES!Porcentaje</vt:lpstr>
      <vt:lpstr>PRESTACIONES!Prestacion</vt:lpstr>
      <vt:lpstr>jornales!prestaciones</vt:lpstr>
      <vt:lpstr>Puesto</vt:lpstr>
      <vt:lpstr>jornales!salario</vt:lpstr>
      <vt:lpstr>PRESTACIONES!Sueldo</vt:lpstr>
      <vt:lpstr>TABLA_DE_CALCULOS_PARA__EL_ESCALAFON</vt:lpstr>
      <vt:lpstr>VALOR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Juan Alberto Perez Mach</dc:creator>
  <cp:lastModifiedBy>Rita Cifuentes</cp:lastModifiedBy>
  <cp:lastPrinted>2025-02-13T14:39:12Z</cp:lastPrinted>
  <dcterms:created xsi:type="dcterms:W3CDTF">1998-02-09T14:57:10Z</dcterms:created>
  <dcterms:modified xsi:type="dcterms:W3CDTF">2026-03-19T17:54:48Z</dcterms:modified>
</cp:coreProperties>
</file>